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icitações2023\Pregão - 2023\Coleta de Lixo 2023\"/>
    </mc:Choice>
  </mc:AlternateContent>
  <bookViews>
    <workbookView xWindow="0" yWindow="0" windowWidth="6420" windowHeight="6255" tabRatio="934"/>
  </bookViews>
  <sheets>
    <sheet name="Lote 1 lixo" sheetId="4" r:id="rId1"/>
  </sheets>
  <calcPr calcId="152511"/>
</workbook>
</file>

<file path=xl/calcChain.xml><?xml version="1.0" encoding="utf-8"?>
<calcChain xmlns="http://schemas.openxmlformats.org/spreadsheetml/2006/main">
  <c r="J24" i="4" l="1"/>
  <c r="H85" i="4"/>
  <c r="H75" i="4"/>
  <c r="H35" i="4"/>
  <c r="I55" i="4"/>
  <c r="I56" i="4"/>
  <c r="I54" i="4"/>
  <c r="I53" i="4"/>
  <c r="I52" i="4"/>
  <c r="I58" i="4" l="1"/>
  <c r="I24" i="4" l="1"/>
  <c r="J22" i="4" l="1"/>
  <c r="I22" i="4"/>
  <c r="E288" i="4" l="1"/>
  <c r="E289" i="4" l="1"/>
  <c r="E287" i="4"/>
  <c r="E286" i="4"/>
  <c r="E285" i="4"/>
  <c r="E290" i="4" l="1"/>
  <c r="I110" i="4" s="1"/>
  <c r="D232" i="4"/>
  <c r="E258" i="4"/>
  <c r="E259" i="4"/>
  <c r="E260" i="4"/>
  <c r="D248" i="4" l="1"/>
  <c r="D246" i="4"/>
  <c r="D244" i="4"/>
  <c r="D242" i="4"/>
  <c r="C227" i="4"/>
  <c r="C222" i="4"/>
  <c r="D222" i="4" s="1"/>
  <c r="E222" i="4" s="1"/>
  <c r="D270" i="4" s="1"/>
  <c r="D253" i="4"/>
  <c r="E253" i="4" s="1"/>
  <c r="D274" i="4" s="1"/>
  <c r="C265" i="4"/>
  <c r="C240" i="4"/>
  <c r="C246" i="4" s="1"/>
  <c r="E232" i="4"/>
  <c r="D227" i="4"/>
  <c r="B268" i="4"/>
  <c r="A275" i="4"/>
  <c r="A274" i="4"/>
  <c r="A273" i="4"/>
  <c r="A272" i="4"/>
  <c r="A271" i="4"/>
  <c r="A270" i="4"/>
  <c r="E257" i="4"/>
  <c r="D240" i="4"/>
  <c r="E233" i="4"/>
  <c r="E234" i="4"/>
  <c r="E201" i="4"/>
  <c r="E202" i="4"/>
  <c r="E203" i="4"/>
  <c r="E204" i="4"/>
  <c r="E205" i="4"/>
  <c r="E200" i="4"/>
  <c r="E185" i="4"/>
  <c r="E186" i="4"/>
  <c r="E187" i="4"/>
  <c r="E188" i="4"/>
  <c r="E189" i="4"/>
  <c r="E190" i="4"/>
  <c r="E191" i="4"/>
  <c r="E192" i="4"/>
  <c r="E193" i="4"/>
  <c r="E184" i="4"/>
  <c r="E227" i="4" l="1"/>
  <c r="D271" i="4" s="1"/>
  <c r="E246" i="4"/>
  <c r="E261" i="4"/>
  <c r="D264" i="4" s="1"/>
  <c r="E264" i="4" s="1"/>
  <c r="D265" i="4" s="1"/>
  <c r="E265" i="4" s="1"/>
  <c r="E266" i="4" s="1"/>
  <c r="D275" i="4" s="1"/>
  <c r="C242" i="4"/>
  <c r="C248" i="4" s="1"/>
  <c r="E248" i="4" s="1"/>
  <c r="C244" i="4"/>
  <c r="E244" i="4" s="1"/>
  <c r="E240" i="4"/>
  <c r="E235" i="4"/>
  <c r="D272" i="4" s="1"/>
  <c r="E206" i="4"/>
  <c r="J101" i="4" s="1"/>
  <c r="E194" i="4"/>
  <c r="I101" i="4" s="1"/>
  <c r="E242" i="4" l="1"/>
  <c r="E249" i="4" l="1"/>
  <c r="D273" i="4" s="1"/>
  <c r="D276" i="4" s="1"/>
  <c r="I109" i="4" s="1"/>
  <c r="J134" i="4"/>
  <c r="I134" i="4"/>
  <c r="J32" i="4"/>
  <c r="J39" i="4" s="1"/>
  <c r="J50" i="4" s="1"/>
  <c r="J61" i="4" s="1"/>
  <c r="J68" i="4" s="1"/>
  <c r="J78" i="4" s="1"/>
  <c r="J89" i="4" s="1"/>
  <c r="J94" i="4" s="1"/>
  <c r="J100" i="4" s="1"/>
  <c r="I32" i="4"/>
  <c r="I39" i="4" s="1"/>
  <c r="I50" i="4" s="1"/>
  <c r="I61" i="4" s="1"/>
  <c r="I68" i="4" s="1"/>
  <c r="I78" i="4" s="1"/>
  <c r="I89" i="4" s="1"/>
  <c r="I94" i="4" s="1"/>
  <c r="I100" i="4" s="1"/>
  <c r="B144" i="4"/>
  <c r="B139" i="4" l="1"/>
  <c r="J105" i="4" l="1"/>
  <c r="J139" i="4" s="1"/>
  <c r="J58" i="4"/>
  <c r="J64" i="4" s="1"/>
  <c r="H48" i="4" l="1"/>
  <c r="I64" i="4"/>
  <c r="I105" i="4"/>
  <c r="I139" i="4" s="1"/>
  <c r="H124" i="4"/>
  <c r="B146" i="4"/>
  <c r="B138" i="4"/>
  <c r="B137" i="4"/>
  <c r="H91" i="4"/>
  <c r="H122" i="4"/>
  <c r="B135" i="4"/>
  <c r="B136" i="4"/>
  <c r="I158" i="4"/>
  <c r="I164" i="4"/>
  <c r="H36" i="4" l="1"/>
  <c r="H37" i="4" s="1"/>
  <c r="H86" i="4"/>
  <c r="H87" i="4" s="1"/>
  <c r="I29" i="4"/>
  <c r="I86" i="4" s="1"/>
  <c r="J29" i="4"/>
  <c r="J86" i="4" s="1"/>
  <c r="I44" i="4" l="1"/>
  <c r="I36" i="4"/>
  <c r="J135" i="4"/>
  <c r="J36" i="4"/>
  <c r="J80" i="4"/>
  <c r="J84" i="4"/>
  <c r="J72" i="4"/>
  <c r="J81" i="4"/>
  <c r="J79" i="4"/>
  <c r="J73" i="4"/>
  <c r="J82" i="4"/>
  <c r="J70" i="4"/>
  <c r="J74" i="4"/>
  <c r="J90" i="4"/>
  <c r="J91" i="4" s="1"/>
  <c r="J96" i="4" s="1"/>
  <c r="J83" i="4"/>
  <c r="J71" i="4"/>
  <c r="J69" i="4"/>
  <c r="J44" i="4"/>
  <c r="J40" i="4"/>
  <c r="J41" i="4"/>
  <c r="J45" i="4"/>
  <c r="J34" i="4"/>
  <c r="J42" i="4"/>
  <c r="J46" i="4"/>
  <c r="J33" i="4"/>
  <c r="J43" i="4"/>
  <c r="J47" i="4"/>
  <c r="I82" i="4"/>
  <c r="I83" i="4"/>
  <c r="I72" i="4"/>
  <c r="I79" i="4"/>
  <c r="I81" i="4"/>
  <c r="I80" i="4"/>
  <c r="I47" i="4"/>
  <c r="I43" i="4"/>
  <c r="I70" i="4"/>
  <c r="I74" i="4"/>
  <c r="I73" i="4"/>
  <c r="I69" i="4"/>
  <c r="I34" i="4"/>
  <c r="I135" i="4"/>
  <c r="I71" i="4"/>
  <c r="I45" i="4"/>
  <c r="I84" i="4"/>
  <c r="I41" i="4"/>
  <c r="I33" i="4"/>
  <c r="I90" i="4"/>
  <c r="I91" i="4" s="1"/>
  <c r="I96" i="4" s="1"/>
  <c r="I46" i="4"/>
  <c r="I40" i="4"/>
  <c r="I42" i="4"/>
  <c r="I85" i="4" l="1"/>
  <c r="I87" i="4" s="1"/>
  <c r="J85" i="4"/>
  <c r="J87" i="4" s="1"/>
  <c r="J95" i="4" s="1"/>
  <c r="J97" i="4" s="1"/>
  <c r="J138" i="4" s="1"/>
  <c r="I75" i="4"/>
  <c r="I35" i="4"/>
  <c r="I37" i="4" s="1"/>
  <c r="J35" i="4"/>
  <c r="J37" i="4" s="1"/>
  <c r="J62" i="4" s="1"/>
  <c r="J75" i="4"/>
  <c r="J137" i="4" s="1"/>
  <c r="I95" i="4"/>
  <c r="J48" i="4"/>
  <c r="J63" i="4" s="1"/>
  <c r="I62" i="4"/>
  <c r="I48" i="4"/>
  <c r="I63" i="4" s="1"/>
  <c r="J65" i="4" l="1"/>
  <c r="J136" i="4" s="1"/>
  <c r="I65" i="4"/>
  <c r="I136" i="4" s="1"/>
  <c r="I137" i="4"/>
  <c r="I97" i="4"/>
  <c r="I138" i="4" s="1"/>
  <c r="J140" i="4" l="1"/>
  <c r="J142" i="4" s="1"/>
  <c r="I140" i="4"/>
  <c r="I142" i="4" s="1"/>
  <c r="I143" i="4" l="1"/>
  <c r="I112" i="4"/>
  <c r="I144" i="4" s="1"/>
  <c r="I145" i="4" l="1"/>
  <c r="I116" i="4" s="1"/>
  <c r="I117" i="4" l="1"/>
  <c r="I127" i="4" s="1"/>
  <c r="I129" i="4" s="1"/>
  <c r="I120" i="4" l="1"/>
  <c r="I119" i="4"/>
  <c r="I163" i="4" s="1"/>
  <c r="I166" i="4" s="1"/>
  <c r="I131" i="4"/>
  <c r="I121" i="4"/>
  <c r="I122" i="4" l="1"/>
  <c r="I165" i="4" l="1"/>
  <c r="I146" i="4"/>
  <c r="I147" i="4" s="1"/>
  <c r="I173" i="4" s="1"/>
</calcChain>
</file>

<file path=xl/sharedStrings.xml><?xml version="1.0" encoding="utf-8"?>
<sst xmlns="http://schemas.openxmlformats.org/spreadsheetml/2006/main" count="423" uniqueCount="264">
  <si>
    <t>-</t>
  </si>
  <si>
    <t>VALOR (R$)</t>
  </si>
  <si>
    <t>Adicional Noturno</t>
  </si>
  <si>
    <t>%</t>
  </si>
  <si>
    <t>Outros (especificar)</t>
  </si>
  <si>
    <t>Lucro</t>
  </si>
  <si>
    <t>Data base da categoria (dia/mês/ano)</t>
  </si>
  <si>
    <t>Categoria profissional (vinculada à execução contratual)</t>
  </si>
  <si>
    <t>Salário Nominativo da Categoria Profissional</t>
  </si>
  <si>
    <t>Tipo de serviço (mesmo serviço com características distintas)</t>
  </si>
  <si>
    <t>A</t>
  </si>
  <si>
    <t>B</t>
  </si>
  <si>
    <t>C</t>
  </si>
  <si>
    <t>D</t>
  </si>
  <si>
    <t>E</t>
  </si>
  <si>
    <t>F</t>
  </si>
  <si>
    <t>G</t>
  </si>
  <si>
    <t>H</t>
  </si>
  <si>
    <t>COMPOSIÇÃO DA REMUNERAÇÃO</t>
  </si>
  <si>
    <t>INSUMOS DIVERSOS</t>
  </si>
  <si>
    <t>TOTAL SUBMÓDULO 4.1</t>
  </si>
  <si>
    <t>Nota(1):</t>
  </si>
  <si>
    <t>TOTAL SUBMÓDULO 4.2</t>
  </si>
  <si>
    <t>Afastamento Maternidade</t>
  </si>
  <si>
    <t>TOTAL</t>
  </si>
  <si>
    <t>CUSTOS INDIRETOS, TRIBUTOS E LUCRO</t>
  </si>
  <si>
    <t>4.1</t>
  </si>
  <si>
    <t>4.2</t>
  </si>
  <si>
    <t>Custos Indiretos</t>
  </si>
  <si>
    <t>Mão-de-Obra vinculada à execução contratual (valor por empregado)</t>
  </si>
  <si>
    <t>MÓDULO 1 - COMPOSIÇÃO DA REMUNERAÇÃO</t>
  </si>
  <si>
    <t>Quadro Resumo - VALOR MENSAL DOS SERVIÇOS</t>
  </si>
  <si>
    <t>Qde Postos (E)</t>
  </si>
  <si>
    <t>Tipo de Serviço (A)</t>
  </si>
  <si>
    <t>Valor Por Empregado(B)</t>
  </si>
  <si>
    <t>Valor Proposto por Posto (D) = (B x C)</t>
  </si>
  <si>
    <t>Qde de Empregados por posto ( C )</t>
  </si>
  <si>
    <t>Serviço 1 (indicar)</t>
  </si>
  <si>
    <t>Serviço 2 (indicar)</t>
  </si>
  <si>
    <t>Serviço 3 (indicar)</t>
  </si>
  <si>
    <t>Serviço ... (indicar)</t>
  </si>
  <si>
    <t>R$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</si>
  <si>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</si>
  <si>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</si>
  <si>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</si>
  <si>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</si>
  <si>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</si>
  <si>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</si>
  <si>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</si>
  <si>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</si>
  <si>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Informar o valor da unidade de medida por tipo de serviço.</t>
  </si>
  <si>
    <t>Salário Base</t>
  </si>
  <si>
    <t>Discriminação dos Serviços</t>
  </si>
  <si>
    <t>Data de apresentação da proposta</t>
  </si>
  <si>
    <t>Município</t>
  </si>
  <si>
    <t>Nº de meses de execução contratual</t>
  </si>
  <si>
    <t>Unidade de Medida</t>
  </si>
  <si>
    <t>Identificação do Serviço</t>
  </si>
  <si>
    <t>TRIBUTOS</t>
  </si>
  <si>
    <t>C.1</t>
  </si>
  <si>
    <t>C.2</t>
  </si>
  <si>
    <t>C.3</t>
  </si>
  <si>
    <t>a)</t>
  </si>
  <si>
    <t>Tributos % = To = .............................................................</t>
  </si>
  <si>
    <t>b)</t>
  </si>
  <si>
    <t>c)</t>
  </si>
  <si>
    <t>Po / (1 - To) = P1 = ..............................................................................</t>
  </si>
  <si>
    <t>Valor dos Tributos = P1 - Po</t>
  </si>
  <si>
    <t>Dados para composição dos custos referentes à mão-de-obra</t>
  </si>
  <si>
    <t>Classificação Brasileira de Ocupações (CBO)</t>
  </si>
  <si>
    <t xml:space="preserve">Adicional Periculosidade </t>
  </si>
  <si>
    <t>Adicional Insalubridade</t>
  </si>
  <si>
    <t>Adicional de Hora Noturna Reduzida</t>
  </si>
  <si>
    <t>Adicional de Hora Extra no Feriado Trabalhado</t>
  </si>
  <si>
    <t>MÓDULO 2 – ENCARGOS E BENEFÍCIOS ANUAIS, MENSAIS E DIÁRIOS</t>
  </si>
  <si>
    <t>13º Salário, Férias e Adicional de Férias</t>
  </si>
  <si>
    <r>
      <t>13 (Décimo-terceiro) salário</t>
    </r>
    <r>
      <rPr>
        <sz val="10"/>
        <color indexed="10"/>
        <rFont val="Arial"/>
        <family val="2"/>
      </rPr>
      <t xml:space="preserve"> </t>
    </r>
  </si>
  <si>
    <t>TOTAL SUBMÓDULO 2.1</t>
  </si>
  <si>
    <t>GPS, FGTS e Outras Contribuições</t>
  </si>
  <si>
    <t>SESC ou SESI</t>
  </si>
  <si>
    <t xml:space="preserve">INSS </t>
  </si>
  <si>
    <t xml:space="preserve">Salário Educação </t>
  </si>
  <si>
    <t>SAT (Seguro Acidente de Trabalho)</t>
  </si>
  <si>
    <t xml:space="preserve">SENAI - SENAC </t>
  </si>
  <si>
    <t xml:space="preserve">SEBRAE </t>
  </si>
  <si>
    <t xml:space="preserve">INCRA </t>
  </si>
  <si>
    <t xml:space="preserve">FGTS </t>
  </si>
  <si>
    <t>TOTAL SUBMÓDULO 2.2</t>
  </si>
  <si>
    <t>Submódulo 2.2 - GPS, FGTS e Outras Contribuições</t>
  </si>
  <si>
    <t>Submódulo 2.3 - Benefícios Mensais e Diários</t>
  </si>
  <si>
    <t xml:space="preserve">Transporte </t>
  </si>
  <si>
    <t xml:space="preserve">Assistência Médica e Familiar </t>
  </si>
  <si>
    <t>TOTAL SUBMÓDULO 2.3</t>
  </si>
  <si>
    <t>QUADRO-RESUMO DO MÓDULO 2 - ENCARGOS, BENEFÍCIOS ANUAIS, MENSAIS E DIÁRIOS</t>
  </si>
  <si>
    <t>2.1</t>
  </si>
  <si>
    <t>2.2</t>
  </si>
  <si>
    <t>2.3</t>
  </si>
  <si>
    <t>Módulo 2 - Encargos, Benefícios Anuais, Mensais e Diários</t>
  </si>
  <si>
    <t>Benefícios Mensais e Diários</t>
  </si>
  <si>
    <t>TOTAL DO MÓDULO 1</t>
  </si>
  <si>
    <t>TOTAL DO MÓDULO 2</t>
  </si>
  <si>
    <t>MÓDULO 3 – PROVISÃO PARA RESCISÃO</t>
  </si>
  <si>
    <t>PROVISÃO PARA RESCISÃO</t>
  </si>
  <si>
    <t xml:space="preserve">Aviso Prévio Trabalhado </t>
  </si>
  <si>
    <t>Incidência do FGTS sobre Aviso Prévio Indenizado</t>
  </si>
  <si>
    <t>Aviso Prévio Indenizado</t>
  </si>
  <si>
    <t>Multa do FGTS e Contribuição Social sobre o Aviso Prévio Indenizado</t>
  </si>
  <si>
    <t>Incidência dos encargos do submódulo 2.2 sobre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</si>
  <si>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</si>
  <si>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</si>
  <si>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</si>
  <si>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Ausências Legais</t>
  </si>
  <si>
    <r>
      <t>Férias</t>
    </r>
    <r>
      <rPr>
        <sz val="10"/>
        <rFont val="Arial"/>
        <family val="2"/>
      </rPr>
      <t xml:space="preserve"> </t>
    </r>
  </si>
  <si>
    <t>Ausências Legais</t>
  </si>
  <si>
    <t>Licença Paternidade</t>
  </si>
  <si>
    <r>
      <t>Ausência por Acidente de Trabalho</t>
    </r>
    <r>
      <rPr>
        <sz val="10"/>
        <color indexed="10"/>
        <rFont val="Arial"/>
        <family val="2"/>
      </rPr>
      <t xml:space="preserve"> </t>
    </r>
  </si>
  <si>
    <t>Submódulo 4.2 - Intrajornada</t>
  </si>
  <si>
    <t>Intervalo para Repouso ou Alimentação</t>
  </si>
  <si>
    <t>QUADRO-RESUMO DO MÓDULO 4 - CUSTO DE REPOSIÇÃO DO PROFISSIONAL AUSENTE</t>
  </si>
  <si>
    <t>Módulo 4 - Custo de Reposição do Profissional Ausente</t>
  </si>
  <si>
    <t>Intrajornada</t>
  </si>
  <si>
    <t>TOTAL DO MÓDULO 4</t>
  </si>
  <si>
    <t>MÓDULO 5 – INSUMOS DIVERSOS</t>
  </si>
  <si>
    <t>TOTAL DO MÓDULO 5</t>
  </si>
  <si>
    <t>TOTAL DO MÓDULO 6</t>
  </si>
  <si>
    <t>Assistência Social e Familiar</t>
  </si>
  <si>
    <t>Fundo de Formação Profissional</t>
  </si>
  <si>
    <t>QUADRO RESUMO DO CUSTO</t>
  </si>
  <si>
    <t>Coletor</t>
  </si>
  <si>
    <t>Céu Azul</t>
  </si>
  <si>
    <t>Motorista</t>
  </si>
  <si>
    <t>QUANTIDADE DE EMPREGADOS</t>
  </si>
  <si>
    <t>VALOR TOTAL DOS EMPREGADOS</t>
  </si>
  <si>
    <t>TOTAL DO CUSTO DOS EMPREGADOS</t>
  </si>
  <si>
    <t>Quantidade</t>
  </si>
  <si>
    <t>Total</t>
  </si>
  <si>
    <t>MÓDULO 6 – MÁQUINAS, EQUIPAMENTOS, FERRAMENTAS</t>
  </si>
  <si>
    <t>MÁQUINAS, EQUIPAMENTOS, FERRAMENTAS</t>
  </si>
  <si>
    <t>MÓDULO 7 – CUSTOS INDIRETOS, TRIBUTOS E LUCRO</t>
  </si>
  <si>
    <t>TOTAL DO MÓDULO 7</t>
  </si>
  <si>
    <t>TOTAL POR EMPREGADO</t>
  </si>
  <si>
    <t>VALOR (R$) MENSAL  1 COLETOR</t>
  </si>
  <si>
    <t>VALOR (R$) MENSAL</t>
  </si>
  <si>
    <t>VALOR (R$) MENSAL 1 MOTORISTA</t>
  </si>
  <si>
    <t>Lote 1  - Item 1 - Coleta de Lixo Doméstico</t>
  </si>
  <si>
    <t>Item</t>
  </si>
  <si>
    <t>Serviço de coleta de  Lixo</t>
  </si>
  <si>
    <t>(Total dos Módulos 1, 2, 3, 4, 5 e 6+ Custos indiretos + lucro)= Po = ...................................</t>
  </si>
  <si>
    <t xml:space="preserve">Item </t>
  </si>
  <si>
    <t>Unid</t>
  </si>
  <si>
    <t xml:space="preserve">serviços </t>
  </si>
  <si>
    <t>Qtde Mês</t>
  </si>
  <si>
    <t>Serviço de coleta de lixo doméstico</t>
  </si>
  <si>
    <t>custo da tonelada</t>
  </si>
  <si>
    <t>Tributos Estaduais (especificar)</t>
  </si>
  <si>
    <t>Tributos Federais (PIS, COFIS , outros)</t>
  </si>
  <si>
    <t>Tributos Municipais (ISSQN, outros)</t>
  </si>
  <si>
    <t>Tipo de Serviços</t>
  </si>
  <si>
    <t>Coleta de lixo doméstico</t>
  </si>
  <si>
    <t>Quantidade total a contratar</t>
  </si>
  <si>
    <t>km</t>
  </si>
  <si>
    <t>Discriminação</t>
  </si>
  <si>
    <t>Unidade</t>
  </si>
  <si>
    <t>Preço unitário</t>
  </si>
  <si>
    <t>Subtotal</t>
  </si>
  <si>
    <t>Calça</t>
  </si>
  <si>
    <t>unidade</t>
  </si>
  <si>
    <t>Camiseta</t>
  </si>
  <si>
    <t>Botina de segurança c/ palmilha aço</t>
  </si>
  <si>
    <t>par</t>
  </si>
  <si>
    <t>Capa de chuva amarela com reflexivo</t>
  </si>
  <si>
    <t>Colete reflexivo</t>
  </si>
  <si>
    <t>Luva de proteção</t>
  </si>
  <si>
    <t>Respirador semifacial p/ poeira e gases</t>
  </si>
  <si>
    <t>Protetor solar FPS 30</t>
  </si>
  <si>
    <t>frasco 120g</t>
  </si>
  <si>
    <t>Remuneração mensal de capital</t>
  </si>
  <si>
    <t>IPVA</t>
  </si>
  <si>
    <t>Seguro contra terceiros</t>
  </si>
  <si>
    <t>Custo de óleo diesel / km rodado</t>
  </si>
  <si>
    <t>km/l</t>
  </si>
  <si>
    <t>Custo mensal com óleo diesel</t>
  </si>
  <si>
    <t>C. de óleo do motor /1.000 km rodados</t>
  </si>
  <si>
    <t>l/1.000 km</t>
  </si>
  <si>
    <t>Custo mensal com óleo do motor</t>
  </si>
  <si>
    <t>C. de óleo da transmissão /1.000 km</t>
  </si>
  <si>
    <t>Custo mensal com óleo da transmissão</t>
  </si>
  <si>
    <t>C. de óleo hidráulico / 1.000 km</t>
  </si>
  <si>
    <t>Custo mensal com óleo hidráulico</t>
  </si>
  <si>
    <t>Custo de graxa /1.000 km rodados</t>
  </si>
  <si>
    <t>kg/1.000 km</t>
  </si>
  <si>
    <t>Custo mensal com graxa</t>
  </si>
  <si>
    <t>Custo estim. c/manutenção (60 meses)</t>
  </si>
  <si>
    <t>Custo de recapagem</t>
  </si>
  <si>
    <t>Custo jg. compl. + recap. / km rodado</t>
  </si>
  <si>
    <t>km/jogo</t>
  </si>
  <si>
    <t>Custo mensal com pneus</t>
  </si>
  <si>
    <t>Planilha anexa - Módulo 5 - Uniformes e Equipamentos de Proteção Individual</t>
  </si>
  <si>
    <t>Total por Coletor</t>
  </si>
  <si>
    <t>Valor Mensal por coletor</t>
  </si>
  <si>
    <t>Outros</t>
  </si>
  <si>
    <t>Valor Mensal por Motorista</t>
  </si>
  <si>
    <t>Depreciação no período (60 meses)</t>
  </si>
  <si>
    <t>Valor Mensal</t>
  </si>
  <si>
    <t>Valor Total por Motorista</t>
  </si>
  <si>
    <t>5 - A. Uniformes e EPI's para Coletor</t>
  </si>
  <si>
    <t>Planilha Anexa - Módulo 6. Veículos e Equipamentos</t>
  </si>
  <si>
    <t>2.  Remuneração do Capital  Investido</t>
  </si>
  <si>
    <t>3. Impostos e Seguros</t>
  </si>
  <si>
    <t>4. Consumos</t>
  </si>
  <si>
    <t xml:space="preserve">Custo mensal </t>
  </si>
  <si>
    <t>5. Manutenção</t>
  </si>
  <si>
    <t>Custo Mensal</t>
  </si>
  <si>
    <t>6. Pneus</t>
  </si>
  <si>
    <t>Custo do jogo de pneus</t>
  </si>
  <si>
    <t>valor</t>
  </si>
  <si>
    <t>Total Mês</t>
  </si>
  <si>
    <r>
      <t xml:space="preserve">Uniformes  e EPI </t>
    </r>
    <r>
      <rPr>
        <b/>
        <sz val="10"/>
        <rFont val="Arial"/>
        <family val="2"/>
      </rPr>
      <t xml:space="preserve"> (obrigatório anexar planilha com detalhamento)</t>
    </r>
  </si>
  <si>
    <t>5 - A. Uniformes e EPI's para Motorista</t>
  </si>
  <si>
    <t>Boné/Chapéu</t>
  </si>
  <si>
    <t>KM rodado mês</t>
  </si>
  <si>
    <t>Custo de aquisição do Caminhão com Coletor</t>
  </si>
  <si>
    <t>Valor da depreciação em 60 meses</t>
  </si>
  <si>
    <t>Percentual da depreciação em 60 meses</t>
  </si>
  <si>
    <t>Percentual da remuneração</t>
  </si>
  <si>
    <t>Quantidade caminhão</t>
  </si>
  <si>
    <t>Percentual do valor do equip. gasto em manutenção em 60 meses</t>
  </si>
  <si>
    <t>Valor da manutenção em 60 meses</t>
  </si>
  <si>
    <t>Percentual de Depreciação em 60 meses =</t>
  </si>
  <si>
    <t>Percentual mensal de remuneração do capital =</t>
  </si>
  <si>
    <t>Total dos jogos de pneus</t>
  </si>
  <si>
    <t>Custo Câmara</t>
  </si>
  <si>
    <t>Custo Protetor pneu</t>
  </si>
  <si>
    <t>Seguro obrigatório e DPVAT</t>
  </si>
  <si>
    <t>1. Depreciação</t>
  </si>
  <si>
    <t>6 - B. Ferramentas</t>
  </si>
  <si>
    <t>Rastelo</t>
  </si>
  <si>
    <t>Garrafa para água</t>
  </si>
  <si>
    <t>Valor Mensal de Ferramentas</t>
  </si>
  <si>
    <t>Ferramentas (obrigatório anexar planilha com detalhamento)</t>
  </si>
  <si>
    <t xml:space="preserve">Outros (especificar) </t>
  </si>
  <si>
    <t>Saco de lixo 50 lt</t>
  </si>
  <si>
    <t>145 toneladas mês</t>
  </si>
  <si>
    <t>Obs. O preço unitário é do litro de Diesel</t>
  </si>
  <si>
    <t>CUSTO TOTAL - MENSAL</t>
  </si>
  <si>
    <t>TOTAL  ( EMPREGADOS + MÁQUINAS, EQUIPAMENTOS, FERRAMENTAS)</t>
  </si>
  <si>
    <t>Toneladas</t>
  </si>
  <si>
    <t>Exames Admissionais, periódicos e demissionais</t>
  </si>
  <si>
    <r>
      <t xml:space="preserve">Caminhão coletor compactador (depreciação, manutenção, combustível, e outros.. </t>
    </r>
    <r>
      <rPr>
        <b/>
        <sz val="10"/>
        <rFont val="Arial"/>
        <family val="2"/>
      </rPr>
      <t>(obrigatório anexar planilha com detalhamento)</t>
    </r>
  </si>
  <si>
    <t>6 - A -  Caminhão com coletor compactador</t>
  </si>
  <si>
    <t>Sal. Min. Nacional</t>
  </si>
  <si>
    <t>(Município não passui transporte público regulamentado)</t>
  </si>
  <si>
    <t>Auxílio-Refeição/Alim. Férias  (clausula 13ª § 8 CCT) (80%/12)</t>
  </si>
  <si>
    <t>Auxílio-Refeição/Alimentação  (clausula 13ª CCT) (80%)</t>
  </si>
  <si>
    <t>Submódulo 2.1 - 13º Salário, Adicional de Férias</t>
  </si>
  <si>
    <t>Incidencia do item 2.2 sobre o 13º salario e adicional de férias</t>
  </si>
  <si>
    <t>Valor Total Mês</t>
  </si>
  <si>
    <t>Adicional de Férias</t>
  </si>
  <si>
    <t>Siemaco 01/02/2023</t>
  </si>
  <si>
    <t>Sintropar 27/06/2022</t>
  </si>
  <si>
    <t>Outros (especificar) Seguro de vida</t>
  </si>
  <si>
    <t>Pá Quadrada</t>
  </si>
  <si>
    <t>Unidades</t>
  </si>
  <si>
    <t>Incidência do item 2.2 sobre as ausências legais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</si>
</sst>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-;\-* #,##0.00_-;_-* &quot;-&quot;??_-;_-@_-"/>
    <numFmt numFmtId="164" formatCode="&quot;R$ &quot;#,##0.00_);[Red]\(&quot;R$ &quot;#,##0.00\)"/>
    <numFmt numFmtId="165" formatCode="_(&quot;R$ &quot;* #,##0.00_);_(&quot;R$ &quot;* \(#,##0.00\);_(&quot;R$ &quot;* &quot;-&quot;??_);_(@_)"/>
    <numFmt numFmtId="166" formatCode="0.0%"/>
    <numFmt numFmtId="167" formatCode="0.000%"/>
    <numFmt numFmtId="168" formatCode="#,##0.00_ ;\-#,##0.00\ "/>
    <numFmt numFmtId="169" formatCode="_-* #,##0_-;\-* #,##0_-;_-* &quot;-&quot;??_-;_-@_-"/>
    <numFmt numFmtId="170" formatCode="_(* #,##0.00_);_(* \(#,##0.00\);_(* &quot;-&quot;??_);_(@_)"/>
    <numFmt numFmtId="171" formatCode="0.000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43" fontId="1" fillId="0" borderId="0" applyFont="0" applyFill="0" applyBorder="0" applyAlignment="0" applyProtection="0"/>
  </cellStyleXfs>
  <cellXfs count="368">
    <xf numFmtId="0" fontId="0" fillId="0" borderId="0" xfId="0"/>
    <xf numFmtId="10" fontId="0" fillId="0" borderId="1" xfId="0" applyNumberFormat="1" applyBorder="1" applyAlignment="1">
      <alignment horizontal="center"/>
    </xf>
    <xf numFmtId="10" fontId="1" fillId="0" borderId="1" xfId="2" applyNumberForma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/>
    <xf numFmtId="0" fontId="4" fillId="0" borderId="12" xfId="0" applyFont="1" applyBorder="1" applyAlignment="1"/>
    <xf numFmtId="10" fontId="2" fillId="0" borderId="1" xfId="0" applyNumberFormat="1" applyFont="1" applyBorder="1" applyAlignment="1">
      <alignment horizontal="center"/>
    </xf>
    <xf numFmtId="10" fontId="4" fillId="0" borderId="1" xfId="0" applyNumberFormat="1" applyFont="1" applyBorder="1" applyAlignment="1">
      <alignment horizontal="center"/>
    </xf>
    <xf numFmtId="2" fontId="2" fillId="0" borderId="13" xfId="0" applyNumberFormat="1" applyFont="1" applyFill="1" applyBorder="1"/>
    <xf numFmtId="0" fontId="4" fillId="0" borderId="0" xfId="0" applyFont="1" applyBorder="1" applyAlignment="1">
      <alignment horizontal="center"/>
    </xf>
    <xf numFmtId="2" fontId="2" fillId="0" borderId="0" xfId="0" applyNumberFormat="1" applyFont="1" applyFill="1" applyBorder="1"/>
    <xf numFmtId="0" fontId="2" fillId="0" borderId="11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2" fontId="4" fillId="0" borderId="4" xfId="0" applyNumberFormat="1" applyFont="1" applyFill="1" applyBorder="1"/>
    <xf numFmtId="2" fontId="4" fillId="0" borderId="8" xfId="0" applyNumberFormat="1" applyFont="1" applyBorder="1"/>
    <xf numFmtId="0" fontId="4" fillId="0" borderId="15" xfId="0" applyFont="1" applyBorder="1" applyAlignment="1"/>
    <xf numFmtId="0" fontId="2" fillId="0" borderId="12" xfId="0" applyFont="1" applyBorder="1" applyAlignment="1"/>
    <xf numFmtId="0" fontId="4" fillId="0" borderId="16" xfId="0" applyFont="1" applyBorder="1" applyAlignment="1"/>
    <xf numFmtId="2" fontId="4" fillId="0" borderId="17" xfId="0" applyNumberFormat="1" applyFont="1" applyBorder="1"/>
    <xf numFmtId="2" fontId="4" fillId="0" borderId="18" xfId="0" applyNumberFormat="1" applyFont="1" applyFill="1" applyBorder="1"/>
    <xf numFmtId="2" fontId="4" fillId="0" borderId="19" xfId="0" applyNumberFormat="1" applyFont="1" applyFill="1" applyBorder="1"/>
    <xf numFmtId="0" fontId="4" fillId="0" borderId="20" xfId="0" applyFont="1" applyBorder="1" applyAlignment="1"/>
    <xf numFmtId="0" fontId="4" fillId="0" borderId="21" xfId="0" applyFont="1" applyBorder="1" applyAlignment="1"/>
    <xf numFmtId="0" fontId="2" fillId="0" borderId="21" xfId="0" applyFont="1" applyBorder="1" applyAlignment="1"/>
    <xf numFmtId="0" fontId="4" fillId="0" borderId="22" xfId="0" applyFont="1" applyBorder="1" applyAlignment="1"/>
    <xf numFmtId="0" fontId="2" fillId="0" borderId="23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4" fillId="0" borderId="24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0" fontId="4" fillId="0" borderId="1" xfId="0" applyNumberFormat="1" applyFont="1" applyFill="1" applyBorder="1" applyAlignment="1">
      <alignment horizontal="center"/>
    </xf>
    <xf numFmtId="10" fontId="1" fillId="0" borderId="1" xfId="2" applyNumberForma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9" fontId="1" fillId="0" borderId="1" xfId="2" applyBorder="1" applyAlignment="1"/>
    <xf numFmtId="166" fontId="1" fillId="0" borderId="1" xfId="2" applyNumberFormat="1" applyBorder="1" applyAlignment="1"/>
    <xf numFmtId="10" fontId="1" fillId="0" borderId="1" xfId="2" applyNumberFormat="1" applyBorder="1" applyAlignment="1"/>
    <xf numFmtId="2" fontId="0" fillId="0" borderId="0" xfId="0" applyNumberFormat="1"/>
    <xf numFmtId="0" fontId="2" fillId="0" borderId="1" xfId="0" applyFont="1" applyBorder="1" applyAlignment="1">
      <alignment horizontal="center"/>
    </xf>
    <xf numFmtId="10" fontId="0" fillId="0" borderId="1" xfId="0" applyNumberFormat="1" applyFont="1" applyFill="1" applyBorder="1" applyAlignment="1">
      <alignment horizontal="center"/>
    </xf>
    <xf numFmtId="165" fontId="2" fillId="0" borderId="0" xfId="1" applyFont="1"/>
    <xf numFmtId="167" fontId="0" fillId="0" borderId="1" xfId="0" applyNumberFormat="1" applyFont="1" applyFill="1" applyBorder="1" applyAlignment="1">
      <alignment horizontal="center"/>
    </xf>
    <xf numFmtId="0" fontId="2" fillId="0" borderId="0" xfId="0" applyFont="1"/>
    <xf numFmtId="167" fontId="0" fillId="0" borderId="1" xfId="0" applyNumberFormat="1" applyBorder="1" applyAlignment="1">
      <alignment horizontal="center"/>
    </xf>
    <xf numFmtId="0" fontId="7" fillId="0" borderId="41" xfId="0" applyFont="1" applyBorder="1" applyAlignment="1">
      <alignment horizontal="center"/>
    </xf>
    <xf numFmtId="10" fontId="7" fillId="0" borderId="42" xfId="2" applyNumberFormat="1" applyFont="1" applyBorder="1" applyAlignment="1"/>
    <xf numFmtId="2" fontId="7" fillId="0" borderId="43" xfId="0" applyNumberFormat="1" applyFont="1" applyFill="1" applyBorder="1"/>
    <xf numFmtId="0" fontId="7" fillId="0" borderId="44" xfId="0" applyFont="1" applyBorder="1" applyAlignment="1">
      <alignment horizontal="center"/>
    </xf>
    <xf numFmtId="10" fontId="7" fillId="0" borderId="0" xfId="2" applyNumberFormat="1" applyFont="1" applyBorder="1" applyAlignment="1"/>
    <xf numFmtId="2" fontId="7" fillId="0" borderId="45" xfId="0" applyNumberFormat="1" applyFont="1" applyFill="1" applyBorder="1"/>
    <xf numFmtId="0" fontId="6" fillId="0" borderId="44" xfId="0" applyFont="1" applyBorder="1"/>
    <xf numFmtId="0" fontId="7" fillId="0" borderId="0" xfId="0" applyFont="1" applyBorder="1" applyAlignment="1">
      <alignment horizontal="left"/>
    </xf>
    <xf numFmtId="0" fontId="7" fillId="0" borderId="26" xfId="0" applyFont="1" applyBorder="1" applyAlignment="1">
      <alignment horizontal="center"/>
    </xf>
    <xf numFmtId="10" fontId="7" fillId="0" borderId="27" xfId="2" applyNumberFormat="1" applyFont="1" applyBorder="1" applyAlignment="1"/>
    <xf numFmtId="2" fontId="7" fillId="0" borderId="28" xfId="0" applyNumberFormat="1" applyFont="1" applyFill="1" applyBorder="1"/>
    <xf numFmtId="43" fontId="0" fillId="0" borderId="0" xfId="0" applyNumberFormat="1"/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1" xfId="0" applyNumberFormat="1" applyFont="1" applyFill="1" applyBorder="1"/>
    <xf numFmtId="2" fontId="2" fillId="0" borderId="1" xfId="0" applyNumberFormat="1" applyFont="1" applyFill="1" applyBorder="1"/>
    <xf numFmtId="2" fontId="0" fillId="0" borderId="1" xfId="0" applyNumberFormat="1" applyBorder="1" applyAlignment="1">
      <alignment horizontal="right"/>
    </xf>
    <xf numFmtId="2" fontId="2" fillId="0" borderId="1" xfId="0" applyNumberFormat="1" applyFont="1" applyBorder="1"/>
    <xf numFmtId="2" fontId="0" fillId="0" borderId="1" xfId="0" applyNumberFormat="1" applyBorder="1"/>
    <xf numFmtId="0" fontId="2" fillId="4" borderId="1" xfId="0" applyFont="1" applyFill="1" applyBorder="1" applyAlignment="1">
      <alignment horizontal="center"/>
    </xf>
    <xf numFmtId="10" fontId="0" fillId="0" borderId="1" xfId="0" applyNumberFormat="1" applyBorder="1" applyAlignment="1"/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165" fontId="6" fillId="0" borderId="0" xfId="1" applyFo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43" fontId="0" fillId="0" borderId="0" xfId="3" applyFont="1"/>
    <xf numFmtId="43" fontId="0" fillId="0" borderId="0" xfId="3" applyFont="1" applyBorder="1"/>
    <xf numFmtId="10" fontId="3" fillId="0" borderId="1" xfId="2" applyNumberFormat="1" applyFont="1" applyBorder="1" applyAlignment="1">
      <alignment horizontal="center"/>
    </xf>
    <xf numFmtId="43" fontId="4" fillId="0" borderId="1" xfId="3" applyFont="1" applyBorder="1"/>
    <xf numFmtId="43" fontId="4" fillId="0" borderId="1" xfId="3" applyFont="1" applyFill="1" applyBorder="1"/>
    <xf numFmtId="43" fontId="2" fillId="0" borderId="1" xfId="3" applyFont="1" applyFill="1" applyBorder="1"/>
    <xf numFmtId="43" fontId="0" fillId="0" borderId="1" xfId="3" applyFont="1" applyBorder="1"/>
    <xf numFmtId="168" fontId="2" fillId="0" borderId="1" xfId="3" applyNumberFormat="1" applyFont="1" applyFill="1" applyBorder="1"/>
    <xf numFmtId="0" fontId="2" fillId="0" borderId="44" xfId="0" applyFont="1" applyBorder="1" applyAlignment="1">
      <alignment horizontal="center"/>
    </xf>
    <xf numFmtId="2" fontId="0" fillId="0" borderId="44" xfId="0" applyNumberFormat="1" applyFont="1" applyBorder="1"/>
    <xf numFmtId="2" fontId="2" fillId="0" borderId="44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43" fontId="2" fillId="0" borderId="1" xfId="3" applyFont="1" applyBorder="1" applyAlignment="1"/>
    <xf numFmtId="43" fontId="0" fillId="0" borderId="1" xfId="3" applyFont="1" applyFill="1" applyBorder="1"/>
    <xf numFmtId="43" fontId="0" fillId="0" borderId="29" xfId="3" applyFont="1" applyBorder="1"/>
    <xf numFmtId="43" fontId="2" fillId="0" borderId="29" xfId="3" applyFont="1" applyBorder="1"/>
    <xf numFmtId="0" fontId="2" fillId="0" borderId="29" xfId="0" applyFont="1" applyBorder="1" applyAlignment="1">
      <alignment horizontal="center"/>
    </xf>
    <xf numFmtId="43" fontId="4" fillId="0" borderId="29" xfId="3" applyFont="1" applyBorder="1"/>
    <xf numFmtId="43" fontId="0" fillId="0" borderId="29" xfId="3" applyFont="1" applyBorder="1" applyAlignment="1">
      <alignment horizontal="center"/>
    </xf>
    <xf numFmtId="43" fontId="4" fillId="0" borderId="29" xfId="3" applyFont="1" applyFill="1" applyBorder="1"/>
    <xf numFmtId="43" fontId="2" fillId="0" borderId="29" xfId="3" applyFont="1" applyFill="1" applyBorder="1"/>
    <xf numFmtId="2" fontId="4" fillId="0" borderId="44" xfId="0" applyNumberFormat="1" applyFont="1" applyBorder="1"/>
    <xf numFmtId="2" fontId="0" fillId="0" borderId="44" xfId="0" applyNumberFormat="1" applyFont="1" applyBorder="1" applyAlignment="1">
      <alignment horizontal="center"/>
    </xf>
    <xf numFmtId="2" fontId="4" fillId="0" borderId="44" xfId="0" applyNumberFormat="1" applyFont="1" applyFill="1" applyBorder="1"/>
    <xf numFmtId="2" fontId="2" fillId="0" borderId="44" xfId="0" applyNumberFormat="1" applyFont="1" applyFill="1" applyBorder="1"/>
    <xf numFmtId="0" fontId="2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169" fontId="0" fillId="0" borderId="0" xfId="0" applyNumberFormat="1"/>
    <xf numFmtId="0" fontId="0" fillId="0" borderId="46" xfId="0" applyBorder="1"/>
    <xf numFmtId="0" fontId="0" fillId="0" borderId="50" xfId="0" applyBorder="1"/>
    <xf numFmtId="0" fontId="0" fillId="0" borderId="36" xfId="0" applyBorder="1"/>
    <xf numFmtId="0" fontId="0" fillId="0" borderId="37" xfId="0" applyBorder="1"/>
    <xf numFmtId="0" fontId="10" fillId="2" borderId="24" xfId="0" applyFont="1" applyFill="1" applyBorder="1" applyAlignment="1">
      <alignment horizontal="center" vertical="center"/>
    </xf>
    <xf numFmtId="0" fontId="10" fillId="2" borderId="52" xfId="0" applyFont="1" applyFill="1" applyBorder="1" applyAlignment="1">
      <alignment horizontal="center" vertical="center"/>
    </xf>
    <xf numFmtId="43" fontId="10" fillId="2" borderId="52" xfId="3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3" fontId="1" fillId="0" borderId="1" xfId="0" applyNumberFormat="1" applyFont="1" applyBorder="1" applyAlignment="1">
      <alignment horizontal="center" vertical="center"/>
    </xf>
    <xf numFmtId="43" fontId="1" fillId="0" borderId="10" xfId="3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3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52" xfId="0" applyFont="1" applyFill="1" applyBorder="1" applyAlignment="1">
      <alignment horizontal="center" vertical="center" wrapText="1"/>
    </xf>
    <xf numFmtId="43" fontId="10" fillId="2" borderId="52" xfId="3" applyFont="1" applyFill="1" applyBorder="1" applyAlignment="1">
      <alignment horizontal="center" vertical="center" wrapText="1"/>
    </xf>
    <xf numFmtId="13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1" fillId="0" borderId="1" xfId="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3" fontId="1" fillId="0" borderId="10" xfId="3" applyFont="1" applyFill="1" applyBorder="1" applyAlignment="1">
      <alignment horizontal="center" vertical="center"/>
    </xf>
    <xf numFmtId="43" fontId="1" fillId="0" borderId="1" xfId="3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43" fontId="1" fillId="0" borderId="0" xfId="3" applyFont="1" applyBorder="1" applyAlignment="1">
      <alignment horizontal="center" vertical="center"/>
    </xf>
    <xf numFmtId="43" fontId="10" fillId="2" borderId="1" xfId="3" applyFont="1" applyFill="1" applyBorder="1" applyAlignment="1">
      <alignment horizontal="center" vertical="center"/>
    </xf>
    <xf numFmtId="43" fontId="2" fillId="0" borderId="1" xfId="3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43" fontId="2" fillId="0" borderId="1" xfId="3" applyFont="1" applyBorder="1" applyAlignment="1">
      <alignment horizontal="center" vertical="center"/>
    </xf>
    <xf numFmtId="10" fontId="1" fillId="0" borderId="1" xfId="2" applyNumberFormat="1" applyFill="1" applyBorder="1" applyAlignment="1">
      <alignment horizontal="center" vertical="center"/>
    </xf>
    <xf numFmtId="9" fontId="1" fillId="0" borderId="1" xfId="2" applyNumberFormat="1" applyBorder="1" applyAlignment="1">
      <alignment horizontal="center" vertical="center"/>
    </xf>
    <xf numFmtId="43" fontId="1" fillId="0" borderId="39" xfId="3" applyFont="1" applyBorder="1" applyAlignment="1">
      <alignment horizontal="center" vertical="center"/>
    </xf>
    <xf numFmtId="43" fontId="1" fillId="0" borderId="0" xfId="3" applyFont="1" applyBorder="1" applyAlignment="1">
      <alignment vertical="center"/>
    </xf>
    <xf numFmtId="43" fontId="1" fillId="0" borderId="29" xfId="3" applyFont="1" applyBorder="1" applyAlignment="1">
      <alignment horizontal="center" vertical="center"/>
    </xf>
    <xf numFmtId="43" fontId="2" fillId="0" borderId="1" xfId="3" applyFont="1" applyBorder="1" applyAlignment="1">
      <alignment vertical="center"/>
    </xf>
    <xf numFmtId="0" fontId="2" fillId="0" borderId="12" xfId="0" applyFont="1" applyBorder="1"/>
    <xf numFmtId="0" fontId="2" fillId="0" borderId="30" xfId="0" applyFont="1" applyBorder="1"/>
    <xf numFmtId="0" fontId="0" fillId="0" borderId="55" xfId="0" applyBorder="1"/>
    <xf numFmtId="0" fontId="0" fillId="0" borderId="56" xfId="0" applyBorder="1"/>
    <xf numFmtId="0" fontId="0" fillId="0" borderId="51" xfId="0" applyBorder="1"/>
    <xf numFmtId="43" fontId="2" fillId="0" borderId="1" xfId="0" applyNumberFormat="1" applyFont="1" applyBorder="1"/>
    <xf numFmtId="0" fontId="0" fillId="0" borderId="54" xfId="0" applyBorder="1"/>
    <xf numFmtId="0" fontId="12" fillId="0" borderId="46" xfId="0" applyFont="1" applyBorder="1" applyAlignment="1">
      <alignment vertical="center"/>
    </xf>
    <xf numFmtId="43" fontId="1" fillId="0" borderId="50" xfId="3" applyFont="1" applyBorder="1" applyAlignment="1">
      <alignment vertical="center"/>
    </xf>
    <xf numFmtId="0" fontId="1" fillId="0" borderId="46" xfId="0" applyFont="1" applyBorder="1" applyAlignment="1">
      <alignment vertical="center"/>
    </xf>
    <xf numFmtId="0" fontId="1" fillId="0" borderId="5" xfId="0" applyFont="1" applyFill="1" applyBorder="1" applyAlignment="1">
      <alignment vertical="center" wrapText="1"/>
    </xf>
    <xf numFmtId="43" fontId="1" fillId="0" borderId="50" xfId="3" applyFont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wrapText="1"/>
    </xf>
    <xf numFmtId="43" fontId="1" fillId="0" borderId="50" xfId="3" applyFont="1" applyBorder="1" applyAlignment="1">
      <alignment wrapText="1"/>
    </xf>
    <xf numFmtId="0" fontId="11" fillId="0" borderId="5" xfId="0" applyFont="1" applyFill="1" applyBorder="1" applyAlignment="1">
      <alignment vertical="center" wrapText="1"/>
    </xf>
    <xf numFmtId="0" fontId="0" fillId="0" borderId="5" xfId="0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43" fontId="1" fillId="0" borderId="37" xfId="3" applyFont="1" applyBorder="1" applyAlignment="1">
      <alignment vertical="center"/>
    </xf>
    <xf numFmtId="43" fontId="1" fillId="0" borderId="51" xfId="3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0" fillId="0" borderId="5" xfId="0" applyFont="1" applyBorder="1" applyAlignment="1">
      <alignment vertical="center" wrapText="1"/>
    </xf>
    <xf numFmtId="0" fontId="0" fillId="0" borderId="9" xfId="0" applyFont="1" applyBorder="1" applyAlignment="1">
      <alignment vertical="center" wrapText="1"/>
    </xf>
    <xf numFmtId="43" fontId="1" fillId="0" borderId="50" xfId="3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/>
    </xf>
    <xf numFmtId="43" fontId="2" fillId="0" borderId="50" xfId="3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9" xfId="0" applyFont="1" applyBorder="1" applyAlignment="1">
      <alignment vertical="center" wrapText="1"/>
    </xf>
    <xf numFmtId="0" fontId="2" fillId="0" borderId="32" xfId="0" applyFont="1" applyBorder="1" applyAlignment="1">
      <alignment horizontal="right"/>
    </xf>
    <xf numFmtId="43" fontId="10" fillId="2" borderId="53" xfId="3" applyFont="1" applyFill="1" applyBorder="1" applyAlignment="1">
      <alignment horizontal="center" vertical="center" wrapText="1"/>
    </xf>
    <xf numFmtId="43" fontId="3" fillId="0" borderId="50" xfId="3" applyFont="1" applyBorder="1" applyAlignment="1">
      <alignment vertical="center" wrapText="1"/>
    </xf>
    <xf numFmtId="0" fontId="10" fillId="2" borderId="57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/>
    </xf>
    <xf numFmtId="0" fontId="10" fillId="2" borderId="58" xfId="0" applyFont="1" applyFill="1" applyBorder="1" applyAlignment="1">
      <alignment horizontal="center" vertical="center" wrapText="1"/>
    </xf>
    <xf numFmtId="43" fontId="10" fillId="2" borderId="48" xfId="3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vertical="center"/>
    </xf>
    <xf numFmtId="43" fontId="2" fillId="8" borderId="1" xfId="3" applyFont="1" applyFill="1" applyBorder="1" applyAlignment="1">
      <alignment vertical="center"/>
    </xf>
    <xf numFmtId="9" fontId="2" fillId="8" borderId="1" xfId="2" applyFont="1" applyFill="1" applyBorder="1" applyAlignment="1">
      <alignment horizontal="center" vertical="center"/>
    </xf>
    <xf numFmtId="10" fontId="2" fillId="8" borderId="1" xfId="2" applyNumberFormat="1" applyFont="1" applyFill="1" applyBorder="1" applyAlignment="1">
      <alignment horizontal="center" vertical="center"/>
    </xf>
    <xf numFmtId="13" fontId="1" fillId="8" borderId="1" xfId="0" applyNumberFormat="1" applyFont="1" applyFill="1" applyBorder="1" applyAlignment="1">
      <alignment horizontal="center" vertical="center"/>
    </xf>
    <xf numFmtId="43" fontId="1" fillId="8" borderId="10" xfId="3" applyFont="1" applyFill="1" applyBorder="1" applyAlignment="1">
      <alignment horizontal="center" vertical="center"/>
    </xf>
    <xf numFmtId="43" fontId="1" fillId="8" borderId="1" xfId="3" applyFont="1" applyFill="1" applyBorder="1" applyAlignment="1">
      <alignment horizontal="center" vertical="center"/>
    </xf>
    <xf numFmtId="4" fontId="1" fillId="8" borderId="10" xfId="0" applyNumberFormat="1" applyFont="1" applyFill="1" applyBorder="1" applyAlignment="1">
      <alignment horizontal="center" vertical="center"/>
    </xf>
    <xf numFmtId="170" fontId="1" fillId="8" borderId="10" xfId="3" applyNumberFormat="1" applyFont="1" applyFill="1" applyBorder="1" applyAlignment="1">
      <alignment horizontal="center" vertical="center"/>
    </xf>
    <xf numFmtId="4" fontId="1" fillId="8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3" fontId="1" fillId="8" borderId="1" xfId="0" applyNumberFormat="1" applyFont="1" applyFill="1" applyBorder="1" applyAlignment="1">
      <alignment horizontal="center" vertical="center"/>
    </xf>
    <xf numFmtId="43" fontId="12" fillId="0" borderId="1" xfId="0" applyNumberFormat="1" applyFont="1" applyBorder="1"/>
    <xf numFmtId="0" fontId="0" fillId="0" borderId="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9" fontId="1" fillId="8" borderId="1" xfId="2" applyFont="1" applyFill="1" applyBorder="1" applyAlignment="1">
      <alignment horizontal="center" vertical="center"/>
    </xf>
    <xf numFmtId="43" fontId="9" fillId="5" borderId="0" xfId="3" applyFont="1" applyFill="1"/>
    <xf numFmtId="0" fontId="9" fillId="5" borderId="0" xfId="0" applyFont="1" applyFill="1"/>
    <xf numFmtId="43" fontId="2" fillId="0" borderId="0" xfId="3" applyFont="1" applyFill="1" applyBorder="1"/>
    <xf numFmtId="10" fontId="0" fillId="5" borderId="1" xfId="0" applyNumberFormat="1" applyFill="1" applyBorder="1" applyAlignment="1">
      <alignment horizontal="center"/>
    </xf>
    <xf numFmtId="10" fontId="3" fillId="5" borderId="1" xfId="2" applyNumberFormat="1" applyFont="1" applyFill="1" applyBorder="1" applyAlignment="1">
      <alignment horizontal="center"/>
    </xf>
    <xf numFmtId="43" fontId="0" fillId="5" borderId="1" xfId="3" applyFont="1" applyFill="1" applyBorder="1"/>
    <xf numFmtId="164" fontId="4" fillId="5" borderId="1" xfId="0" applyNumberFormat="1" applyFont="1" applyFill="1" applyBorder="1" applyAlignment="1">
      <alignment horizontal="center"/>
    </xf>
    <xf numFmtId="43" fontId="2" fillId="5" borderId="1" xfId="3" applyFont="1" applyFill="1" applyBorder="1"/>
    <xf numFmtId="165" fontId="2" fillId="5" borderId="1" xfId="1" applyFont="1" applyFill="1" applyBorder="1"/>
    <xf numFmtId="0" fontId="2" fillId="5" borderId="1" xfId="0" applyFont="1" applyFill="1" applyBorder="1"/>
    <xf numFmtId="0" fontId="2" fillId="5" borderId="29" xfId="0" applyFont="1" applyFill="1" applyBorder="1" applyAlignment="1"/>
    <xf numFmtId="0" fontId="2" fillId="5" borderId="12" xfId="0" applyFont="1" applyFill="1" applyBorder="1" applyAlignment="1"/>
    <xf numFmtId="0" fontId="2" fillId="5" borderId="30" xfId="0" applyFont="1" applyFill="1" applyBorder="1" applyAlignment="1"/>
    <xf numFmtId="0" fontId="10" fillId="5" borderId="1" xfId="0" applyFont="1" applyFill="1" applyBorder="1"/>
    <xf numFmtId="43" fontId="2" fillId="5" borderId="1" xfId="3" applyFont="1" applyFill="1" applyBorder="1" applyAlignment="1">
      <alignment horizontal="center"/>
    </xf>
    <xf numFmtId="0" fontId="0" fillId="5" borderId="1" xfId="0" applyFill="1" applyBorder="1"/>
    <xf numFmtId="0" fontId="0" fillId="5" borderId="29" xfId="0" applyFill="1" applyBorder="1" applyAlignment="1"/>
    <xf numFmtId="0" fontId="0" fillId="5" borderId="12" xfId="0" applyFill="1" applyBorder="1" applyAlignment="1"/>
    <xf numFmtId="0" fontId="0" fillId="5" borderId="30" xfId="0" applyFill="1" applyBorder="1" applyAlignment="1"/>
    <xf numFmtId="0" fontId="2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Font="1" applyBorder="1" applyAlignment="1"/>
    <xf numFmtId="43" fontId="0" fillId="0" borderId="1" xfId="3" applyFont="1" applyBorder="1" applyAlignment="1"/>
    <xf numFmtId="43" fontId="0" fillId="0" borderId="1" xfId="3" applyFont="1" applyBorder="1" applyAlignment="1">
      <alignment horizontal="center"/>
    </xf>
    <xf numFmtId="10" fontId="0" fillId="0" borderId="1" xfId="0" applyNumberForma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43" fontId="1" fillId="5" borderId="1" xfId="3" applyFont="1" applyFill="1" applyBorder="1"/>
    <xf numFmtId="14" fontId="0" fillId="0" borderId="1" xfId="0" applyNumberFormat="1" applyFont="1" applyBorder="1" applyAlignment="1">
      <alignment horizontal="center" wrapText="1"/>
    </xf>
    <xf numFmtId="171" fontId="0" fillId="0" borderId="0" xfId="0" applyNumberFormat="1"/>
    <xf numFmtId="171" fontId="0" fillId="0" borderId="0" xfId="3" applyNumberFormat="1" applyFont="1"/>
    <xf numFmtId="1" fontId="0" fillId="0" borderId="0" xfId="3" applyNumberFormat="1" applyFont="1"/>
    <xf numFmtId="169" fontId="0" fillId="0" borderId="0" xfId="3" applyNumberFormat="1" applyFont="1"/>
    <xf numFmtId="43" fontId="2" fillId="8" borderId="1" xfId="3" applyNumberFormat="1" applyFont="1" applyFill="1" applyBorder="1" applyAlignment="1">
      <alignment vertical="center"/>
    </xf>
    <xf numFmtId="13" fontId="1" fillId="0" borderId="1" xfId="0" applyNumberFormat="1" applyFont="1" applyBorder="1" applyAlignment="1">
      <alignment vertical="center"/>
    </xf>
    <xf numFmtId="43" fontId="0" fillId="0" borderId="1" xfId="3" applyFont="1" applyBorder="1" applyAlignment="1">
      <alignment horizontal="center" wrapText="1"/>
    </xf>
    <xf numFmtId="43" fontId="2" fillId="0" borderId="1" xfId="3" applyFont="1" applyBorder="1"/>
    <xf numFmtId="43" fontId="1" fillId="0" borderId="29" xfId="3" applyFont="1" applyBorder="1"/>
    <xf numFmtId="0" fontId="8" fillId="5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4" borderId="47" xfId="0" applyFont="1" applyFill="1" applyBorder="1" applyAlignment="1">
      <alignment horizontal="center"/>
    </xf>
    <xf numFmtId="0" fontId="2" fillId="4" borderId="42" xfId="0" applyFont="1" applyFill="1" applyBorder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2" fillId="6" borderId="1" xfId="0" applyFont="1" applyFill="1" applyBorder="1" applyAlignment="1">
      <alignment horizontal="center"/>
    </xf>
    <xf numFmtId="0" fontId="2" fillId="0" borderId="32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30" xfId="0" applyFont="1" applyBorder="1" applyAlignment="1">
      <alignment horizontal="right" vertical="center"/>
    </xf>
    <xf numFmtId="168" fontId="2" fillId="0" borderId="29" xfId="3" applyNumberFormat="1" applyFont="1" applyFill="1" applyBorder="1" applyAlignment="1">
      <alignment horizontal="center"/>
    </xf>
    <xf numFmtId="168" fontId="2" fillId="0" borderId="30" xfId="3" applyNumberFormat="1" applyFont="1" applyFill="1" applyBorder="1" applyAlignment="1">
      <alignment horizontal="center"/>
    </xf>
    <xf numFmtId="168" fontId="2" fillId="5" borderId="29" xfId="3" applyNumberFormat="1" applyFont="1" applyFill="1" applyBorder="1" applyAlignment="1">
      <alignment horizontal="center"/>
    </xf>
    <xf numFmtId="168" fontId="2" fillId="5" borderId="30" xfId="3" applyNumberFormat="1" applyFont="1" applyFill="1" applyBorder="1" applyAlignment="1">
      <alignment horizontal="center"/>
    </xf>
    <xf numFmtId="0" fontId="0" fillId="0" borderId="1" xfId="0" applyBorder="1" applyAlignment="1">
      <alignment wrapText="1"/>
    </xf>
    <xf numFmtId="0" fontId="2" fillId="5" borderId="29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0" fillId="0" borderId="29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2" fillId="4" borderId="4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3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34" xfId="0" applyFont="1" applyBorder="1" applyAlignment="1">
      <alignment horizontal="left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35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1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9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40" xfId="0" applyFont="1" applyBorder="1" applyAlignment="1">
      <alignment horizontal="left"/>
    </xf>
    <xf numFmtId="0" fontId="4" fillId="0" borderId="29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2" fillId="0" borderId="2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8" fillId="7" borderId="0" xfId="0" applyFont="1" applyFill="1" applyAlignment="1">
      <alignment horizontal="left"/>
    </xf>
    <xf numFmtId="0" fontId="2" fillId="2" borderId="4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27" xfId="0" applyFont="1" applyFill="1" applyBorder="1" applyAlignment="1">
      <alignment horizontal="center"/>
    </xf>
    <xf numFmtId="0" fontId="2" fillId="4" borderId="49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29" xfId="0" applyFont="1" applyFill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Font="1" applyBorder="1" applyAlignment="1">
      <alignment horizontal="left"/>
    </xf>
    <xf numFmtId="0" fontId="0" fillId="0" borderId="12" xfId="0" applyFont="1" applyBorder="1" applyAlignment="1">
      <alignment horizontal="left"/>
    </xf>
    <xf numFmtId="0" fontId="0" fillId="0" borderId="30" xfId="0" applyFont="1" applyBorder="1" applyAlignment="1">
      <alignment horizontal="left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7" fillId="0" borderId="27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2" fillId="0" borderId="3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30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0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</cellXfs>
  <cellStyles count="4">
    <cellStyle name="Moeda" xfId="1" builtinId="4"/>
    <cellStyle name="Normal" xfId="0" builtinId="0"/>
    <cellStyle name="Porcentagem" xfId="2" builtinId="5"/>
    <cellStyle name="Vírgula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M293"/>
  <sheetViews>
    <sheetView tabSelected="1" zoomScale="110" zoomScaleNormal="110" workbookViewId="0">
      <selection activeCell="D276" sqref="D276"/>
    </sheetView>
  </sheetViews>
  <sheetFormatPr defaultRowHeight="12.75" x14ac:dyDescent="0.2"/>
  <cols>
    <col min="1" max="1" width="16" customWidth="1"/>
    <col min="2" max="2" width="11.42578125" bestFit="1" customWidth="1"/>
    <col min="3" max="3" width="15.140625" customWidth="1"/>
    <col min="4" max="4" width="12.28515625" bestFit="1" customWidth="1"/>
    <col min="5" max="5" width="13.140625" customWidth="1"/>
    <col min="6" max="6" width="12.140625" customWidth="1"/>
    <col min="7" max="7" width="11.85546875" customWidth="1"/>
    <col min="8" max="8" width="9.5703125" customWidth="1"/>
    <col min="9" max="9" width="14.5703125" customWidth="1"/>
    <col min="10" max="10" width="15.5703125" style="82" customWidth="1"/>
    <col min="11" max="11" width="14.7109375" customWidth="1"/>
    <col min="12" max="12" width="15.85546875" customWidth="1"/>
    <col min="13" max="13" width="9.5703125" bestFit="1" customWidth="1"/>
  </cols>
  <sheetData>
    <row r="1" spans="1:10" x14ac:dyDescent="0.2">
      <c r="A1" s="325"/>
      <c r="B1" s="325"/>
      <c r="C1" s="325"/>
      <c r="D1" s="325"/>
      <c r="E1" s="325"/>
      <c r="F1" s="325"/>
      <c r="G1" s="325"/>
      <c r="H1" s="325"/>
      <c r="I1" s="325"/>
    </row>
    <row r="2" spans="1:10" s="205" customFormat="1" ht="18" x14ac:dyDescent="0.25">
      <c r="A2" s="327" t="s">
        <v>144</v>
      </c>
      <c r="B2" s="327"/>
      <c r="C2" s="327"/>
      <c r="D2" s="327"/>
      <c r="E2" s="327"/>
      <c r="F2" s="327"/>
      <c r="G2" s="327"/>
      <c r="H2" s="327"/>
      <c r="I2" s="327"/>
      <c r="J2" s="204"/>
    </row>
    <row r="3" spans="1:10" x14ac:dyDescent="0.2">
      <c r="A3" s="3"/>
      <c r="B3" s="3"/>
      <c r="C3" s="3"/>
      <c r="D3" s="3"/>
      <c r="E3" s="3"/>
      <c r="F3" s="3"/>
      <c r="G3" s="3"/>
      <c r="H3" s="3"/>
      <c r="I3" s="3"/>
    </row>
    <row r="4" spans="1:10" x14ac:dyDescent="0.2">
      <c r="A4" s="328" t="s">
        <v>52</v>
      </c>
      <c r="B4" s="329"/>
      <c r="C4" s="329"/>
      <c r="D4" s="329"/>
      <c r="E4" s="329"/>
      <c r="F4" s="329"/>
      <c r="G4" s="329"/>
      <c r="H4" s="329"/>
      <c r="I4" s="329"/>
      <c r="J4" s="329"/>
    </row>
    <row r="5" spans="1:10" x14ac:dyDescent="0.2">
      <c r="A5" s="57" t="s">
        <v>10</v>
      </c>
      <c r="B5" s="265" t="s">
        <v>53</v>
      </c>
      <c r="C5" s="265"/>
      <c r="D5" s="265"/>
      <c r="E5" s="265"/>
      <c r="F5" s="265"/>
      <c r="G5" s="265"/>
      <c r="H5" s="265"/>
      <c r="I5" s="74"/>
    </row>
    <row r="6" spans="1:10" x14ac:dyDescent="0.2">
      <c r="A6" s="57" t="s">
        <v>11</v>
      </c>
      <c r="B6" s="265" t="s">
        <v>54</v>
      </c>
      <c r="C6" s="265"/>
      <c r="D6" s="265"/>
      <c r="E6" s="265"/>
      <c r="F6" s="265"/>
      <c r="G6" s="265"/>
      <c r="H6" s="265"/>
      <c r="I6" s="72" t="s">
        <v>129</v>
      </c>
    </row>
    <row r="7" spans="1:10" x14ac:dyDescent="0.2">
      <c r="A7" s="57" t="s">
        <v>13</v>
      </c>
      <c r="B7" s="265" t="s">
        <v>55</v>
      </c>
      <c r="C7" s="265"/>
      <c r="D7" s="265"/>
      <c r="E7" s="265"/>
      <c r="F7" s="265"/>
      <c r="G7" s="265"/>
      <c r="H7" s="265"/>
      <c r="I7" s="73">
        <v>12</v>
      </c>
    </row>
    <row r="8" spans="1:10" x14ac:dyDescent="0.2">
      <c r="A8" s="11"/>
      <c r="B8" s="33"/>
      <c r="C8" s="33"/>
      <c r="D8" s="33"/>
      <c r="E8" s="33"/>
      <c r="F8" s="33"/>
      <c r="G8" s="33"/>
      <c r="H8" s="11"/>
      <c r="I8" s="11"/>
    </row>
    <row r="9" spans="1:10" x14ac:dyDescent="0.2">
      <c r="A9" s="328" t="s">
        <v>57</v>
      </c>
      <c r="B9" s="329"/>
      <c r="C9" s="329"/>
      <c r="D9" s="329"/>
      <c r="E9" s="329"/>
      <c r="F9" s="329"/>
      <c r="G9" s="329"/>
      <c r="H9" s="329"/>
      <c r="I9" s="329"/>
      <c r="J9" s="329"/>
    </row>
    <row r="10" spans="1:10" x14ac:dyDescent="0.2">
      <c r="A10" s="303" t="s">
        <v>157</v>
      </c>
      <c r="B10" s="303"/>
      <c r="C10" s="303"/>
      <c r="D10" s="303" t="s">
        <v>56</v>
      </c>
      <c r="E10" s="303"/>
      <c r="F10" s="303" t="s">
        <v>159</v>
      </c>
      <c r="G10" s="285"/>
      <c r="H10" s="285"/>
      <c r="I10" s="285"/>
      <c r="J10" s="285"/>
    </row>
    <row r="11" spans="1:10" x14ac:dyDescent="0.2">
      <c r="A11" s="303" t="s">
        <v>158</v>
      </c>
      <c r="B11" s="303"/>
      <c r="C11" s="303"/>
      <c r="D11" s="303" t="s">
        <v>246</v>
      </c>
      <c r="E11" s="303"/>
      <c r="F11" s="303" t="s">
        <v>242</v>
      </c>
      <c r="G11" s="285"/>
      <c r="H11" s="285"/>
      <c r="I11" s="285"/>
      <c r="J11" s="285"/>
    </row>
    <row r="12" spans="1:10" x14ac:dyDescent="0.2">
      <c r="A12" s="11"/>
      <c r="B12" s="33"/>
      <c r="C12" s="33"/>
      <c r="D12" s="33"/>
      <c r="E12" s="33"/>
      <c r="F12" s="33"/>
      <c r="G12" s="33"/>
      <c r="H12" s="11"/>
      <c r="I12" s="11"/>
    </row>
    <row r="13" spans="1:10" x14ac:dyDescent="0.2">
      <c r="A13" s="328" t="s">
        <v>68</v>
      </c>
      <c r="B13" s="329"/>
      <c r="C13" s="329"/>
      <c r="D13" s="329"/>
      <c r="E13" s="329"/>
      <c r="F13" s="329"/>
      <c r="G13" s="329"/>
      <c r="H13" s="329"/>
      <c r="I13" s="329"/>
      <c r="J13" s="329"/>
    </row>
    <row r="14" spans="1:10" x14ac:dyDescent="0.2">
      <c r="A14" s="57">
        <v>1</v>
      </c>
      <c r="B14" s="265" t="s">
        <v>9</v>
      </c>
      <c r="C14" s="265"/>
      <c r="D14" s="265"/>
      <c r="E14" s="265"/>
      <c r="F14" s="265"/>
      <c r="G14" s="265"/>
      <c r="H14" s="265"/>
      <c r="I14" s="303" t="s">
        <v>146</v>
      </c>
      <c r="J14" s="303"/>
    </row>
    <row r="15" spans="1:10" x14ac:dyDescent="0.2">
      <c r="A15" s="57">
        <v>2</v>
      </c>
      <c r="B15" s="243" t="s">
        <v>69</v>
      </c>
      <c r="C15" s="243"/>
      <c r="D15" s="243"/>
      <c r="E15" s="243"/>
      <c r="F15" s="243"/>
      <c r="G15" s="243"/>
      <c r="H15" s="243"/>
      <c r="I15" s="73"/>
      <c r="J15" s="88"/>
    </row>
    <row r="16" spans="1:10" x14ac:dyDescent="0.2">
      <c r="A16" s="57">
        <v>3</v>
      </c>
      <c r="B16" s="265" t="s">
        <v>8</v>
      </c>
      <c r="C16" s="265"/>
      <c r="D16" s="265"/>
      <c r="E16" s="265"/>
      <c r="F16" s="265"/>
      <c r="G16" s="265"/>
      <c r="H16" s="265"/>
      <c r="I16" s="210">
        <v>1635</v>
      </c>
      <c r="J16" s="230">
        <v>2462.84</v>
      </c>
    </row>
    <row r="17" spans="1:10" x14ac:dyDescent="0.2">
      <c r="A17" s="57">
        <v>4</v>
      </c>
      <c r="B17" s="265" t="s">
        <v>7</v>
      </c>
      <c r="C17" s="265"/>
      <c r="D17" s="265"/>
      <c r="E17" s="265"/>
      <c r="F17" s="265"/>
      <c r="G17" s="265"/>
      <c r="H17" s="265"/>
      <c r="I17" s="79" t="s">
        <v>128</v>
      </c>
      <c r="J17" s="227" t="s">
        <v>130</v>
      </c>
    </row>
    <row r="18" spans="1:10" ht="25.5" x14ac:dyDescent="0.2">
      <c r="A18" s="57">
        <v>5</v>
      </c>
      <c r="B18" s="265" t="s">
        <v>6</v>
      </c>
      <c r="C18" s="265"/>
      <c r="D18" s="265"/>
      <c r="E18" s="265"/>
      <c r="F18" s="265"/>
      <c r="G18" s="265"/>
      <c r="H18" s="265"/>
      <c r="I18" s="231" t="s">
        <v>258</v>
      </c>
      <c r="J18" s="238" t="s">
        <v>259</v>
      </c>
    </row>
    <row r="19" spans="1:10" x14ac:dyDescent="0.2">
      <c r="A19" s="326"/>
      <c r="B19" s="326"/>
      <c r="C19" s="326"/>
      <c r="D19" s="326"/>
      <c r="E19" s="326"/>
      <c r="F19" s="326"/>
      <c r="G19" s="326"/>
      <c r="H19" s="326"/>
      <c r="I19" s="326"/>
    </row>
    <row r="20" spans="1:10" x14ac:dyDescent="0.2">
      <c r="A20" s="330" t="s">
        <v>30</v>
      </c>
      <c r="B20" s="331"/>
      <c r="C20" s="331"/>
      <c r="D20" s="331"/>
      <c r="E20" s="331"/>
      <c r="F20" s="331"/>
      <c r="G20" s="331"/>
      <c r="H20" s="331"/>
      <c r="I20" s="331"/>
      <c r="J20" s="331"/>
    </row>
    <row r="21" spans="1:10" ht="38.25" x14ac:dyDescent="0.2">
      <c r="A21" s="38">
        <v>1</v>
      </c>
      <c r="B21" s="245" t="s">
        <v>18</v>
      </c>
      <c r="C21" s="245"/>
      <c r="D21" s="245"/>
      <c r="E21" s="245"/>
      <c r="F21" s="245"/>
      <c r="G21" s="245"/>
      <c r="H21" s="38" t="s">
        <v>3</v>
      </c>
      <c r="I21" s="93" t="s">
        <v>141</v>
      </c>
      <c r="J21" s="93" t="s">
        <v>143</v>
      </c>
    </row>
    <row r="22" spans="1:10" x14ac:dyDescent="0.2">
      <c r="A22" s="38" t="s">
        <v>10</v>
      </c>
      <c r="B22" s="242" t="s">
        <v>51</v>
      </c>
      <c r="C22" s="243"/>
      <c r="D22" s="243"/>
      <c r="E22" s="243"/>
      <c r="F22" s="243"/>
      <c r="G22" s="243"/>
      <c r="H22" s="56"/>
      <c r="I22" s="88">
        <f>I16</f>
        <v>1635</v>
      </c>
      <c r="J22" s="88">
        <f>J16</f>
        <v>2462.84</v>
      </c>
    </row>
    <row r="23" spans="1:10" x14ac:dyDescent="0.2">
      <c r="A23" s="38" t="s">
        <v>11</v>
      </c>
      <c r="B23" s="242" t="s">
        <v>70</v>
      </c>
      <c r="C23" s="243"/>
      <c r="D23" s="243"/>
      <c r="E23" s="243"/>
      <c r="F23" s="243"/>
      <c r="G23" s="243"/>
      <c r="H23" s="84"/>
      <c r="I23" s="88">
        <v>0</v>
      </c>
      <c r="J23" s="88">
        <v>0</v>
      </c>
    </row>
    <row r="24" spans="1:10" x14ac:dyDescent="0.2">
      <c r="A24" s="38" t="s">
        <v>12</v>
      </c>
      <c r="B24" s="224" t="s">
        <v>71</v>
      </c>
      <c r="C24" s="225"/>
      <c r="D24" s="225"/>
      <c r="E24" s="225"/>
      <c r="F24" s="225" t="s">
        <v>250</v>
      </c>
      <c r="G24" s="226">
        <v>1320</v>
      </c>
      <c r="H24" s="208">
        <v>0.4</v>
      </c>
      <c r="I24" s="209">
        <f>G24*H24</f>
        <v>528</v>
      </c>
      <c r="J24" s="209">
        <f>G24*H24</f>
        <v>528</v>
      </c>
    </row>
    <row r="25" spans="1:10" x14ac:dyDescent="0.2">
      <c r="A25" s="38" t="s">
        <v>13</v>
      </c>
      <c r="B25" s="243" t="s">
        <v>2</v>
      </c>
      <c r="C25" s="243"/>
      <c r="D25" s="243"/>
      <c r="E25" s="243"/>
      <c r="F25" s="243"/>
      <c r="G25" s="243"/>
      <c r="H25" s="2"/>
      <c r="I25" s="88">
        <v>0</v>
      </c>
      <c r="J25" s="88">
        <v>0</v>
      </c>
    </row>
    <row r="26" spans="1:10" x14ac:dyDescent="0.2">
      <c r="A26" s="59" t="s">
        <v>14</v>
      </c>
      <c r="B26" s="243" t="s">
        <v>72</v>
      </c>
      <c r="C26" s="243"/>
      <c r="D26" s="243"/>
      <c r="E26" s="243"/>
      <c r="F26" s="243"/>
      <c r="G26" s="243"/>
      <c r="H26" s="32"/>
      <c r="I26" s="88">
        <v>0</v>
      </c>
      <c r="J26" s="88">
        <v>0</v>
      </c>
    </row>
    <row r="27" spans="1:10" x14ac:dyDescent="0.2">
      <c r="A27" s="38" t="s">
        <v>15</v>
      </c>
      <c r="B27" s="242" t="s">
        <v>73</v>
      </c>
      <c r="C27" s="243"/>
      <c r="D27" s="243"/>
      <c r="E27" s="243"/>
      <c r="F27" s="243"/>
      <c r="G27" s="243"/>
      <c r="H27" s="32"/>
      <c r="I27" s="88">
        <v>0</v>
      </c>
      <c r="J27" s="88">
        <v>0</v>
      </c>
    </row>
    <row r="28" spans="1:10" x14ac:dyDescent="0.2">
      <c r="A28" s="59" t="s">
        <v>16</v>
      </c>
      <c r="B28" s="242" t="s">
        <v>4</v>
      </c>
      <c r="C28" s="243"/>
      <c r="D28" s="243"/>
      <c r="E28" s="243"/>
      <c r="F28" s="243"/>
      <c r="G28" s="243"/>
      <c r="H28" s="2"/>
      <c r="I28" s="88">
        <v>0</v>
      </c>
      <c r="J28" s="88">
        <v>0</v>
      </c>
    </row>
    <row r="29" spans="1:10" x14ac:dyDescent="0.2">
      <c r="A29" s="245" t="s">
        <v>99</v>
      </c>
      <c r="B29" s="245"/>
      <c r="C29" s="245"/>
      <c r="D29" s="245"/>
      <c r="E29" s="245"/>
      <c r="F29" s="245"/>
      <c r="G29" s="245"/>
      <c r="H29" s="245"/>
      <c r="I29" s="95">
        <f>TRUNC(SUM(I22:I28),2)</f>
        <v>2163</v>
      </c>
      <c r="J29" s="95">
        <f>TRUNC(SUM(J22:J28),2)</f>
        <v>2990.84</v>
      </c>
    </row>
    <row r="30" spans="1:10" x14ac:dyDescent="0.2">
      <c r="A30" s="5"/>
      <c r="B30" s="5"/>
      <c r="C30" s="5"/>
      <c r="D30" s="5"/>
      <c r="E30" s="5"/>
      <c r="F30" s="5"/>
      <c r="G30" s="5"/>
      <c r="H30" s="5"/>
      <c r="I30" s="6"/>
      <c r="J30" s="83"/>
    </row>
    <row r="31" spans="1:10" x14ac:dyDescent="0.2">
      <c r="A31" s="330" t="s">
        <v>74</v>
      </c>
      <c r="B31" s="331"/>
      <c r="C31" s="331"/>
      <c r="D31" s="331"/>
      <c r="E31" s="331"/>
      <c r="F31" s="331"/>
      <c r="G31" s="331"/>
      <c r="H31" s="331"/>
      <c r="I31" s="331"/>
      <c r="J31" s="331"/>
    </row>
    <row r="32" spans="1:10" ht="38.25" x14ac:dyDescent="0.2">
      <c r="A32" s="245" t="s">
        <v>254</v>
      </c>
      <c r="B32" s="245"/>
      <c r="C32" s="245"/>
      <c r="D32" s="245"/>
      <c r="E32" s="245"/>
      <c r="F32" s="245"/>
      <c r="G32" s="245"/>
      <c r="H32" s="38" t="s">
        <v>3</v>
      </c>
      <c r="I32" s="94" t="str">
        <f>I21</f>
        <v>VALOR (R$) MENSAL  1 COLETOR</v>
      </c>
      <c r="J32" s="93" t="str">
        <f>J21</f>
        <v>VALOR (R$) MENSAL 1 MOTORISTA</v>
      </c>
    </row>
    <row r="33" spans="1:12" x14ac:dyDescent="0.2">
      <c r="A33" s="38" t="s">
        <v>10</v>
      </c>
      <c r="B33" s="242" t="s">
        <v>76</v>
      </c>
      <c r="C33" s="243"/>
      <c r="D33" s="243"/>
      <c r="E33" s="243"/>
      <c r="F33" s="243"/>
      <c r="G33" s="243"/>
      <c r="H33" s="207">
        <v>8.3299999999999999E-2</v>
      </c>
      <c r="I33" s="66">
        <f>$I$29*H33</f>
        <v>180.17789999999999</v>
      </c>
      <c r="J33" s="66">
        <f>$J$29*H33</f>
        <v>249.13697200000001</v>
      </c>
    </row>
    <row r="34" spans="1:12" x14ac:dyDescent="0.2">
      <c r="A34" s="38" t="s">
        <v>11</v>
      </c>
      <c r="B34" s="243" t="s">
        <v>257</v>
      </c>
      <c r="C34" s="243"/>
      <c r="D34" s="243"/>
      <c r="E34" s="243"/>
      <c r="F34" s="243"/>
      <c r="G34" s="243"/>
      <c r="H34" s="60">
        <v>2.7799999999999998E-2</v>
      </c>
      <c r="I34" s="66">
        <f>H34*I29</f>
        <v>60.131399999999999</v>
      </c>
      <c r="J34" s="66">
        <f>$J$29*H34</f>
        <v>83.145352000000003</v>
      </c>
    </row>
    <row r="35" spans="1:12" x14ac:dyDescent="0.2">
      <c r="A35" s="223"/>
      <c r="B35" s="339" t="s">
        <v>164</v>
      </c>
      <c r="C35" s="340"/>
      <c r="D35" s="340"/>
      <c r="E35" s="340"/>
      <c r="F35" s="340"/>
      <c r="G35" s="341"/>
      <c r="H35" s="229">
        <f>SUM(H33:H34)</f>
        <v>0.1111</v>
      </c>
      <c r="I35" s="65">
        <f>SUM(I33:I34)</f>
        <v>240.30930000000001</v>
      </c>
      <c r="J35" s="65">
        <f>SUM(J33:J34)</f>
        <v>332.28232400000002</v>
      </c>
      <c r="K35" s="55"/>
    </row>
    <row r="36" spans="1:12" x14ac:dyDescent="0.2">
      <c r="A36" s="223"/>
      <c r="B36" s="342" t="s">
        <v>255</v>
      </c>
      <c r="C36" s="343"/>
      <c r="D36" s="343"/>
      <c r="E36" s="343"/>
      <c r="F36" s="343"/>
      <c r="G36" s="344"/>
      <c r="H36" s="60">
        <f>H48*H35</f>
        <v>4.0884800000000006E-2</v>
      </c>
      <c r="I36" s="66">
        <f>$I$29*H36</f>
        <v>88.433822400000011</v>
      </c>
      <c r="J36" s="66">
        <f>$J$29*H36</f>
        <v>122.27989523200003</v>
      </c>
      <c r="K36" s="55"/>
    </row>
    <row r="37" spans="1:12" x14ac:dyDescent="0.2">
      <c r="A37" s="245" t="s">
        <v>77</v>
      </c>
      <c r="B37" s="245"/>
      <c r="C37" s="245"/>
      <c r="D37" s="245"/>
      <c r="E37" s="245"/>
      <c r="F37" s="245"/>
      <c r="G37" s="245"/>
      <c r="H37" s="8">
        <f>H35+H36</f>
        <v>0.1519848</v>
      </c>
      <c r="I37" s="65">
        <f>I35+I36</f>
        <v>328.7431224</v>
      </c>
      <c r="J37" s="65">
        <f>J35+J36</f>
        <v>454.56221923200007</v>
      </c>
      <c r="K37" s="55"/>
    </row>
    <row r="38" spans="1:12" x14ac:dyDescent="0.2">
      <c r="A38" s="277"/>
      <c r="B38" s="278"/>
      <c r="C38" s="278"/>
      <c r="D38" s="278"/>
      <c r="E38" s="278"/>
      <c r="F38" s="278"/>
      <c r="G38" s="278"/>
      <c r="H38" s="278"/>
      <c r="I38" s="278"/>
      <c r="J38" s="83"/>
    </row>
    <row r="39" spans="1:12" ht="38.25" x14ac:dyDescent="0.2">
      <c r="A39" s="245" t="s">
        <v>88</v>
      </c>
      <c r="B39" s="245"/>
      <c r="C39" s="245"/>
      <c r="D39" s="245"/>
      <c r="E39" s="245"/>
      <c r="F39" s="245"/>
      <c r="G39" s="245"/>
      <c r="H39" s="38" t="s">
        <v>3</v>
      </c>
      <c r="I39" s="94" t="str">
        <f>I32</f>
        <v>VALOR (R$) MENSAL  1 COLETOR</v>
      </c>
      <c r="J39" s="93" t="str">
        <f>J32</f>
        <v>VALOR (R$) MENSAL 1 MOTORISTA</v>
      </c>
      <c r="K39" s="76"/>
      <c r="L39" s="75"/>
    </row>
    <row r="40" spans="1:12" x14ac:dyDescent="0.2">
      <c r="A40" s="38" t="s">
        <v>10</v>
      </c>
      <c r="B40" s="242" t="s">
        <v>80</v>
      </c>
      <c r="C40" s="243"/>
      <c r="D40" s="243"/>
      <c r="E40" s="243"/>
      <c r="F40" s="243"/>
      <c r="G40" s="243"/>
      <c r="H40" s="1">
        <v>0.2</v>
      </c>
      <c r="I40" s="66">
        <f t="shared" ref="I40:I47" si="0">H40*$I$29</f>
        <v>432.6</v>
      </c>
      <c r="J40" s="66">
        <f>H40*$J$29</f>
        <v>598.16800000000001</v>
      </c>
      <c r="K40" s="77"/>
      <c r="L40" s="75"/>
    </row>
    <row r="41" spans="1:12" x14ac:dyDescent="0.2">
      <c r="A41" s="38" t="s">
        <v>11</v>
      </c>
      <c r="B41" s="242" t="s">
        <v>81</v>
      </c>
      <c r="C41" s="243"/>
      <c r="D41" s="243"/>
      <c r="E41" s="243"/>
      <c r="F41" s="243"/>
      <c r="G41" s="243"/>
      <c r="H41" s="1">
        <v>2.5000000000000001E-2</v>
      </c>
      <c r="I41" s="66">
        <f t="shared" si="0"/>
        <v>54.075000000000003</v>
      </c>
      <c r="J41" s="66">
        <f t="shared" ref="J41:J47" si="1">H41*$J$29</f>
        <v>74.771000000000001</v>
      </c>
      <c r="K41" s="76"/>
    </row>
    <row r="42" spans="1:12" x14ac:dyDescent="0.2">
      <c r="A42" s="38" t="s">
        <v>12</v>
      </c>
      <c r="B42" s="242" t="s">
        <v>82</v>
      </c>
      <c r="C42" s="243"/>
      <c r="D42" s="243"/>
      <c r="E42" s="243"/>
      <c r="F42" s="243"/>
      <c r="G42" s="243"/>
      <c r="H42" s="43">
        <v>0.03</v>
      </c>
      <c r="I42" s="66">
        <f t="shared" si="0"/>
        <v>64.89</v>
      </c>
      <c r="J42" s="66">
        <f t="shared" si="1"/>
        <v>89.725200000000001</v>
      </c>
      <c r="K42" s="76"/>
    </row>
    <row r="43" spans="1:12" x14ac:dyDescent="0.2">
      <c r="A43" s="38" t="s">
        <v>13</v>
      </c>
      <c r="B43" s="242" t="s">
        <v>79</v>
      </c>
      <c r="C43" s="242"/>
      <c r="D43" s="242"/>
      <c r="E43" s="242"/>
      <c r="F43" s="242"/>
      <c r="G43" s="242"/>
      <c r="H43" s="1">
        <v>1.4999999999999999E-2</v>
      </c>
      <c r="I43" s="66">
        <f t="shared" si="0"/>
        <v>32.445</v>
      </c>
      <c r="J43" s="66">
        <f t="shared" si="1"/>
        <v>44.8626</v>
      </c>
    </row>
    <row r="44" spans="1:12" x14ac:dyDescent="0.2">
      <c r="A44" s="38" t="s">
        <v>14</v>
      </c>
      <c r="B44" s="242" t="s">
        <v>83</v>
      </c>
      <c r="C44" s="243"/>
      <c r="D44" s="243"/>
      <c r="E44" s="243"/>
      <c r="F44" s="243"/>
      <c r="G44" s="243"/>
      <c r="H44" s="1">
        <v>0.01</v>
      </c>
      <c r="I44" s="66">
        <f t="shared" si="0"/>
        <v>21.63</v>
      </c>
      <c r="J44" s="66">
        <f t="shared" si="1"/>
        <v>29.9084</v>
      </c>
    </row>
    <row r="45" spans="1:12" x14ac:dyDescent="0.2">
      <c r="A45" s="38" t="s">
        <v>15</v>
      </c>
      <c r="B45" s="242" t="s">
        <v>84</v>
      </c>
      <c r="C45" s="243"/>
      <c r="D45" s="243"/>
      <c r="E45" s="243"/>
      <c r="F45" s="243"/>
      <c r="G45" s="243"/>
      <c r="H45" s="1">
        <v>6.0000000000000001E-3</v>
      </c>
      <c r="I45" s="66">
        <f t="shared" si="0"/>
        <v>12.978</v>
      </c>
      <c r="J45" s="66">
        <f t="shared" si="1"/>
        <v>17.945040000000002</v>
      </c>
    </row>
    <row r="46" spans="1:12" x14ac:dyDescent="0.2">
      <c r="A46" s="38" t="s">
        <v>16</v>
      </c>
      <c r="B46" s="242" t="s">
        <v>85</v>
      </c>
      <c r="C46" s="243"/>
      <c r="D46" s="243"/>
      <c r="E46" s="243"/>
      <c r="F46" s="243"/>
      <c r="G46" s="243"/>
      <c r="H46" s="1">
        <v>2E-3</v>
      </c>
      <c r="I46" s="66">
        <f t="shared" si="0"/>
        <v>4.3260000000000005</v>
      </c>
      <c r="J46" s="66">
        <f t="shared" si="1"/>
        <v>5.9816800000000008</v>
      </c>
    </row>
    <row r="47" spans="1:12" x14ac:dyDescent="0.2">
      <c r="A47" s="38" t="s">
        <v>17</v>
      </c>
      <c r="B47" s="242" t="s">
        <v>86</v>
      </c>
      <c r="C47" s="243"/>
      <c r="D47" s="243"/>
      <c r="E47" s="243"/>
      <c r="F47" s="243"/>
      <c r="G47" s="243"/>
      <c r="H47" s="1">
        <v>0.08</v>
      </c>
      <c r="I47" s="66">
        <f t="shared" si="0"/>
        <v>173.04</v>
      </c>
      <c r="J47" s="66">
        <f t="shared" si="1"/>
        <v>239.2672</v>
      </c>
    </row>
    <row r="48" spans="1:12" x14ac:dyDescent="0.2">
      <c r="A48" s="245" t="s">
        <v>87</v>
      </c>
      <c r="B48" s="245"/>
      <c r="C48" s="245"/>
      <c r="D48" s="245"/>
      <c r="E48" s="245"/>
      <c r="F48" s="245"/>
      <c r="G48" s="245"/>
      <c r="H48" s="8">
        <f>SUM(H40:H47)</f>
        <v>0.36800000000000005</v>
      </c>
      <c r="I48" s="65">
        <f>TRUNC(SUM(I40:I47),2)</f>
        <v>795.98</v>
      </c>
      <c r="J48" s="239">
        <f>TRUNC(SUM(J40:J47),2)</f>
        <v>1100.6199999999999</v>
      </c>
      <c r="K48" s="55"/>
    </row>
    <row r="49" spans="1:10" x14ac:dyDescent="0.2">
      <c r="A49" s="334"/>
      <c r="B49" s="334"/>
      <c r="C49" s="334"/>
      <c r="D49" s="334"/>
      <c r="E49" s="334"/>
      <c r="F49" s="334"/>
      <c r="G49" s="334"/>
      <c r="H49" s="334"/>
      <c r="I49" s="335"/>
      <c r="J49" s="83"/>
    </row>
    <row r="50" spans="1:10" ht="38.25" x14ac:dyDescent="0.2">
      <c r="A50" s="245" t="s">
        <v>89</v>
      </c>
      <c r="B50" s="245"/>
      <c r="C50" s="245"/>
      <c r="D50" s="245"/>
      <c r="E50" s="245"/>
      <c r="F50" s="245"/>
      <c r="G50" s="245"/>
      <c r="H50" s="8"/>
      <c r="I50" s="94" t="str">
        <f>I39</f>
        <v>VALOR (R$) MENSAL  1 COLETOR</v>
      </c>
      <c r="J50" s="93" t="str">
        <f>J39</f>
        <v>VALOR (R$) MENSAL 1 MOTORISTA</v>
      </c>
    </row>
    <row r="51" spans="1:10" x14ac:dyDescent="0.2">
      <c r="A51" s="38" t="s">
        <v>10</v>
      </c>
      <c r="B51" s="224" t="s">
        <v>90</v>
      </c>
      <c r="C51" s="336" t="s">
        <v>251</v>
      </c>
      <c r="D51" s="337"/>
      <c r="E51" s="337"/>
      <c r="F51" s="337"/>
      <c r="G51" s="338"/>
      <c r="H51" s="58" t="s">
        <v>0</v>
      </c>
      <c r="I51" s="64">
        <v>0</v>
      </c>
      <c r="J51" s="64">
        <v>0</v>
      </c>
    </row>
    <row r="52" spans="1:10" x14ac:dyDescent="0.2">
      <c r="A52" s="38" t="s">
        <v>11</v>
      </c>
      <c r="B52" s="272" t="s">
        <v>253</v>
      </c>
      <c r="C52" s="273"/>
      <c r="D52" s="273"/>
      <c r="E52" s="273"/>
      <c r="F52" s="273"/>
      <c r="G52" s="274"/>
      <c r="H52" s="227">
        <v>551.5</v>
      </c>
      <c r="I52" s="64">
        <f>H52*0.8</f>
        <v>441.20000000000005</v>
      </c>
      <c r="J52" s="64">
        <v>0</v>
      </c>
    </row>
    <row r="53" spans="1:10" x14ac:dyDescent="0.2">
      <c r="A53" s="223" t="s">
        <v>12</v>
      </c>
      <c r="B53" s="272" t="s">
        <v>252</v>
      </c>
      <c r="C53" s="273"/>
      <c r="D53" s="273"/>
      <c r="E53" s="273"/>
      <c r="F53" s="273"/>
      <c r="G53" s="274"/>
      <c r="H53" s="227">
        <v>551.20000000000005</v>
      </c>
      <c r="I53" s="64">
        <f>(H53*0.8)/12</f>
        <v>36.74666666666667</v>
      </c>
      <c r="J53" s="64">
        <v>0</v>
      </c>
    </row>
    <row r="54" spans="1:10" x14ac:dyDescent="0.2">
      <c r="A54" s="38" t="s">
        <v>13</v>
      </c>
      <c r="B54" s="248" t="s">
        <v>91</v>
      </c>
      <c r="C54" s="249"/>
      <c r="D54" s="249"/>
      <c r="E54" s="249"/>
      <c r="F54" s="249"/>
      <c r="G54" s="249"/>
      <c r="H54" s="227">
        <v>75</v>
      </c>
      <c r="I54" s="64">
        <f>H54</f>
        <v>75</v>
      </c>
      <c r="J54" s="64">
        <v>0</v>
      </c>
    </row>
    <row r="55" spans="1:10" x14ac:dyDescent="0.2">
      <c r="A55" s="78" t="s">
        <v>14</v>
      </c>
      <c r="B55" s="248" t="s">
        <v>125</v>
      </c>
      <c r="C55" s="249"/>
      <c r="D55" s="249"/>
      <c r="E55" s="249"/>
      <c r="F55" s="249"/>
      <c r="G55" s="249"/>
      <c r="H55" s="227">
        <v>25</v>
      </c>
      <c r="I55" s="64">
        <f t="shared" ref="I55:I56" si="2">H55</f>
        <v>25</v>
      </c>
      <c r="J55" s="64">
        <v>0</v>
      </c>
    </row>
    <row r="56" spans="1:10" x14ac:dyDescent="0.2">
      <c r="A56" s="78" t="s">
        <v>15</v>
      </c>
      <c r="B56" s="248" t="s">
        <v>126</v>
      </c>
      <c r="C56" s="249"/>
      <c r="D56" s="249"/>
      <c r="E56" s="249"/>
      <c r="F56" s="249"/>
      <c r="G56" s="249"/>
      <c r="H56" s="227">
        <v>25</v>
      </c>
      <c r="I56" s="64">
        <f t="shared" si="2"/>
        <v>25</v>
      </c>
      <c r="J56" s="64">
        <v>0</v>
      </c>
    </row>
    <row r="57" spans="1:10" x14ac:dyDescent="0.2">
      <c r="A57" s="38" t="s">
        <v>16</v>
      </c>
      <c r="B57" s="248" t="s">
        <v>260</v>
      </c>
      <c r="C57" s="249"/>
      <c r="D57" s="249"/>
      <c r="E57" s="249"/>
      <c r="F57" s="249"/>
      <c r="G57" s="249"/>
      <c r="H57" s="58" t="s">
        <v>0</v>
      </c>
      <c r="I57" s="64">
        <v>0</v>
      </c>
      <c r="J57" s="64">
        <v>60</v>
      </c>
    </row>
    <row r="58" spans="1:10" x14ac:dyDescent="0.2">
      <c r="A58" s="245" t="s">
        <v>92</v>
      </c>
      <c r="B58" s="245"/>
      <c r="C58" s="245"/>
      <c r="D58" s="245"/>
      <c r="E58" s="245"/>
      <c r="F58" s="245"/>
      <c r="G58" s="245"/>
      <c r="H58" s="245"/>
      <c r="I58" s="65">
        <f>TRUNC(SUM(I51:I57),2)</f>
        <v>602.94000000000005</v>
      </c>
      <c r="J58" s="65">
        <f>TRUNC(SUM(J51:J57),2)</f>
        <v>60</v>
      </c>
    </row>
    <row r="59" spans="1:10" x14ac:dyDescent="0.2">
      <c r="A59" s="332"/>
      <c r="B59" s="332"/>
      <c r="C59" s="332"/>
      <c r="D59" s="332"/>
      <c r="E59" s="332"/>
      <c r="F59" s="332"/>
      <c r="G59" s="332"/>
      <c r="H59" s="332"/>
      <c r="I59" s="333"/>
      <c r="J59" s="83"/>
    </row>
    <row r="60" spans="1:10" x14ac:dyDescent="0.2">
      <c r="A60" s="250" t="s">
        <v>93</v>
      </c>
      <c r="B60" s="250"/>
      <c r="C60" s="250"/>
      <c r="D60" s="250"/>
      <c r="E60" s="250"/>
      <c r="F60" s="250"/>
      <c r="G60" s="250"/>
      <c r="H60" s="250"/>
      <c r="I60" s="250"/>
      <c r="J60" s="250"/>
    </row>
    <row r="61" spans="1:10" ht="38.25" x14ac:dyDescent="0.2">
      <c r="A61" s="245" t="s">
        <v>97</v>
      </c>
      <c r="B61" s="245"/>
      <c r="C61" s="245"/>
      <c r="D61" s="245"/>
      <c r="E61" s="245"/>
      <c r="F61" s="245"/>
      <c r="G61" s="245"/>
      <c r="H61" s="245"/>
      <c r="I61" s="94" t="str">
        <f>I50</f>
        <v>VALOR (R$) MENSAL  1 COLETOR</v>
      </c>
      <c r="J61" s="93" t="str">
        <f>J50</f>
        <v>VALOR (R$) MENSAL 1 MOTORISTA</v>
      </c>
    </row>
    <row r="62" spans="1:10" x14ac:dyDescent="0.2">
      <c r="A62" s="38" t="s">
        <v>94</v>
      </c>
      <c r="B62" s="242" t="s">
        <v>75</v>
      </c>
      <c r="C62" s="242"/>
      <c r="D62" s="242"/>
      <c r="E62" s="242"/>
      <c r="F62" s="242"/>
      <c r="G62" s="242"/>
      <c r="H62" s="242"/>
      <c r="I62" s="88">
        <f>I37</f>
        <v>328.7431224</v>
      </c>
      <c r="J62" s="88">
        <f>J37</f>
        <v>454.56221923200007</v>
      </c>
    </row>
    <row r="63" spans="1:10" x14ac:dyDescent="0.2">
      <c r="A63" s="59" t="s">
        <v>95</v>
      </c>
      <c r="B63" s="242" t="s">
        <v>78</v>
      </c>
      <c r="C63" s="242"/>
      <c r="D63" s="242"/>
      <c r="E63" s="242"/>
      <c r="F63" s="242"/>
      <c r="G63" s="242"/>
      <c r="H63" s="242"/>
      <c r="I63" s="96">
        <f>I48</f>
        <v>795.98</v>
      </c>
      <c r="J63" s="96">
        <f>J48</f>
        <v>1100.6199999999999</v>
      </c>
    </row>
    <row r="64" spans="1:10" x14ac:dyDescent="0.2">
      <c r="A64" s="59" t="s">
        <v>96</v>
      </c>
      <c r="B64" s="242" t="s">
        <v>98</v>
      </c>
      <c r="C64" s="242"/>
      <c r="D64" s="242"/>
      <c r="E64" s="242"/>
      <c r="F64" s="242"/>
      <c r="G64" s="242"/>
      <c r="H64" s="242"/>
      <c r="I64" s="96">
        <f>I58</f>
        <v>602.94000000000005</v>
      </c>
      <c r="J64" s="96">
        <f>J58</f>
        <v>60</v>
      </c>
    </row>
    <row r="65" spans="1:10" x14ac:dyDescent="0.2">
      <c r="A65" s="245" t="s">
        <v>100</v>
      </c>
      <c r="B65" s="245"/>
      <c r="C65" s="245"/>
      <c r="D65" s="245"/>
      <c r="E65" s="245"/>
      <c r="F65" s="245"/>
      <c r="G65" s="245"/>
      <c r="H65" s="245"/>
      <c r="I65" s="87">
        <f>TRUNC(SUM(I62:I64),2)</f>
        <v>1727.66</v>
      </c>
      <c r="J65" s="87">
        <f>TRUNC(SUM(J62:J64),2)</f>
        <v>1615.18</v>
      </c>
    </row>
    <row r="66" spans="1:10" x14ac:dyDescent="0.2">
      <c r="A66" s="246"/>
      <c r="B66" s="247"/>
      <c r="C66" s="247"/>
      <c r="D66" s="247"/>
      <c r="E66" s="247"/>
      <c r="F66" s="247"/>
      <c r="G66" s="247"/>
      <c r="H66" s="247"/>
      <c r="I66" s="247"/>
      <c r="J66" s="83"/>
    </row>
    <row r="67" spans="1:10" x14ac:dyDescent="0.2">
      <c r="A67" s="244" t="s">
        <v>101</v>
      </c>
      <c r="B67" s="244"/>
      <c r="C67" s="244"/>
      <c r="D67" s="244"/>
      <c r="E67" s="244"/>
      <c r="F67" s="244"/>
      <c r="G67" s="244"/>
      <c r="H67" s="244"/>
      <c r="I67" s="244"/>
      <c r="J67" s="244"/>
    </row>
    <row r="68" spans="1:10" ht="38.25" x14ac:dyDescent="0.2">
      <c r="A68" s="38">
        <v>3</v>
      </c>
      <c r="B68" s="245" t="s">
        <v>102</v>
      </c>
      <c r="C68" s="245"/>
      <c r="D68" s="245"/>
      <c r="E68" s="245"/>
      <c r="F68" s="245"/>
      <c r="G68" s="245"/>
      <c r="H68" s="38" t="s">
        <v>3</v>
      </c>
      <c r="I68" s="94" t="str">
        <f>I61</f>
        <v>VALOR (R$) MENSAL  1 COLETOR</v>
      </c>
      <c r="J68" s="93" t="str">
        <f>J61</f>
        <v>VALOR (R$) MENSAL 1 MOTORISTA</v>
      </c>
    </row>
    <row r="69" spans="1:10" x14ac:dyDescent="0.2">
      <c r="A69" s="38" t="s">
        <v>10</v>
      </c>
      <c r="B69" s="275" t="s">
        <v>105</v>
      </c>
      <c r="C69" s="276"/>
      <c r="D69" s="276"/>
      <c r="E69" s="276"/>
      <c r="F69" s="276"/>
      <c r="G69" s="276"/>
      <c r="H69" s="39">
        <v>4.1999999999999997E-3</v>
      </c>
      <c r="I69" s="62">
        <f>$I$29*H69</f>
        <v>9.0846</v>
      </c>
      <c r="J69" s="62">
        <f>$J$29*H69</f>
        <v>12.561527999999999</v>
      </c>
    </row>
    <row r="70" spans="1:10" x14ac:dyDescent="0.2">
      <c r="A70" s="38" t="s">
        <v>11</v>
      </c>
      <c r="B70" s="242" t="s">
        <v>104</v>
      </c>
      <c r="C70" s="242"/>
      <c r="D70" s="242"/>
      <c r="E70" s="242"/>
      <c r="F70" s="242"/>
      <c r="G70" s="242"/>
      <c r="H70" s="39">
        <v>6.6E-3</v>
      </c>
      <c r="I70" s="66">
        <f>H70*I29</f>
        <v>14.2758</v>
      </c>
      <c r="J70" s="62">
        <f t="shared" ref="J70:J74" si="3">$J$29*H70</f>
        <v>19.739544000000002</v>
      </c>
    </row>
    <row r="71" spans="1:10" x14ac:dyDescent="0.2">
      <c r="A71" s="38" t="s">
        <v>12</v>
      </c>
      <c r="B71" s="275" t="s">
        <v>106</v>
      </c>
      <c r="C71" s="276"/>
      <c r="D71" s="276"/>
      <c r="E71" s="276"/>
      <c r="F71" s="276"/>
      <c r="G71" s="276"/>
      <c r="H71" s="228">
        <v>1E-4</v>
      </c>
      <c r="I71" s="66">
        <f>$I$29*H71</f>
        <v>0.21630000000000002</v>
      </c>
      <c r="J71" s="62">
        <f t="shared" si="3"/>
        <v>0.29908400000000002</v>
      </c>
    </row>
    <row r="72" spans="1:10" x14ac:dyDescent="0.2">
      <c r="A72" s="38" t="s">
        <v>13</v>
      </c>
      <c r="B72" s="242" t="s">
        <v>103</v>
      </c>
      <c r="C72" s="242"/>
      <c r="D72" s="242"/>
      <c r="E72" s="242"/>
      <c r="F72" s="242"/>
      <c r="G72" s="242"/>
      <c r="H72" s="1">
        <v>1.9400000000000001E-2</v>
      </c>
      <c r="I72" s="66">
        <f>$I$29*H72</f>
        <v>41.962200000000003</v>
      </c>
      <c r="J72" s="62">
        <f t="shared" si="3"/>
        <v>58.022296000000004</v>
      </c>
    </row>
    <row r="73" spans="1:10" x14ac:dyDescent="0.2">
      <c r="A73" s="38" t="s">
        <v>14</v>
      </c>
      <c r="B73" s="242" t="s">
        <v>107</v>
      </c>
      <c r="C73" s="242"/>
      <c r="D73" s="242"/>
      <c r="E73" s="242"/>
      <c r="F73" s="242"/>
      <c r="G73" s="242"/>
      <c r="H73" s="60">
        <v>7.7000000000000002E-3</v>
      </c>
      <c r="I73" s="66">
        <f>$I$29*H73</f>
        <v>16.655100000000001</v>
      </c>
      <c r="J73" s="62">
        <f t="shared" si="3"/>
        <v>23.029468000000001</v>
      </c>
    </row>
    <row r="74" spans="1:10" x14ac:dyDescent="0.2">
      <c r="A74" s="38" t="s">
        <v>15</v>
      </c>
      <c r="B74" s="275" t="s">
        <v>108</v>
      </c>
      <c r="C74" s="275"/>
      <c r="D74" s="275"/>
      <c r="E74" s="275"/>
      <c r="F74" s="275"/>
      <c r="G74" s="275"/>
      <c r="H74" s="41">
        <v>3.73E-2</v>
      </c>
      <c r="I74" s="66">
        <f>$I$29*H74</f>
        <v>80.679900000000004</v>
      </c>
      <c r="J74" s="62">
        <f t="shared" si="3"/>
        <v>111.55833200000001</v>
      </c>
    </row>
    <row r="75" spans="1:10" x14ac:dyDescent="0.2">
      <c r="A75" s="262" t="s">
        <v>109</v>
      </c>
      <c r="B75" s="263"/>
      <c r="C75" s="263"/>
      <c r="D75" s="263"/>
      <c r="E75" s="263"/>
      <c r="F75" s="263"/>
      <c r="G75" s="264"/>
      <c r="H75" s="8">
        <f>TRUNC(SUM(H69:H74),4)</f>
        <v>7.5300000000000006E-2</v>
      </c>
      <c r="I75" s="65">
        <f>TRUNC(SUM(I69:I74),2)</f>
        <v>162.87</v>
      </c>
      <c r="J75" s="65">
        <f>TRUNC(SUM(J69:J74),2)</f>
        <v>225.21</v>
      </c>
    </row>
    <row r="76" spans="1:10" x14ac:dyDescent="0.2">
      <c r="A76" s="345"/>
      <c r="B76" s="346"/>
      <c r="C76" s="346"/>
      <c r="D76" s="346"/>
      <c r="E76" s="346"/>
      <c r="F76" s="346"/>
      <c r="G76" s="346"/>
      <c r="H76" s="346"/>
      <c r="I76" s="346"/>
      <c r="J76" s="83"/>
    </row>
    <row r="77" spans="1:10" x14ac:dyDescent="0.2">
      <c r="A77" s="244" t="s">
        <v>110</v>
      </c>
      <c r="B77" s="244"/>
      <c r="C77" s="244"/>
      <c r="D77" s="244"/>
      <c r="E77" s="244"/>
      <c r="F77" s="244"/>
      <c r="G77" s="244"/>
      <c r="H77" s="244"/>
      <c r="I77" s="244"/>
      <c r="J77" s="244"/>
    </row>
    <row r="78" spans="1:10" ht="38.25" x14ac:dyDescent="0.2">
      <c r="A78" s="245" t="s">
        <v>111</v>
      </c>
      <c r="B78" s="245"/>
      <c r="C78" s="245"/>
      <c r="D78" s="245"/>
      <c r="E78" s="245"/>
      <c r="F78" s="245"/>
      <c r="G78" s="245"/>
      <c r="H78" s="38" t="s">
        <v>3</v>
      </c>
      <c r="I78" s="94" t="str">
        <f>I68</f>
        <v>VALOR (R$) MENSAL  1 COLETOR</v>
      </c>
      <c r="J78" s="93" t="str">
        <f>J68</f>
        <v>VALOR (R$) MENSAL 1 MOTORISTA</v>
      </c>
    </row>
    <row r="79" spans="1:10" x14ac:dyDescent="0.2">
      <c r="A79" s="38" t="s">
        <v>10</v>
      </c>
      <c r="B79" s="243" t="s">
        <v>112</v>
      </c>
      <c r="C79" s="243"/>
      <c r="D79" s="243"/>
      <c r="E79" s="243"/>
      <c r="F79" s="243"/>
      <c r="G79" s="243"/>
      <c r="H79" s="9">
        <v>8.3299999999999999E-2</v>
      </c>
      <c r="I79" s="66">
        <f t="shared" ref="I79:I84" si="4">$I$29*H79</f>
        <v>180.17789999999999</v>
      </c>
      <c r="J79" s="66">
        <f>$J$29*H79</f>
        <v>249.13697200000001</v>
      </c>
    </row>
    <row r="80" spans="1:10" x14ac:dyDescent="0.2">
      <c r="A80" s="59" t="s">
        <v>11</v>
      </c>
      <c r="B80" s="275" t="s">
        <v>113</v>
      </c>
      <c r="C80" s="276"/>
      <c r="D80" s="276"/>
      <c r="E80" s="276"/>
      <c r="F80" s="276"/>
      <c r="G80" s="276"/>
      <c r="H80" s="31">
        <v>1.66E-2</v>
      </c>
      <c r="I80" s="62">
        <f t="shared" si="4"/>
        <v>35.905799999999999</v>
      </c>
      <c r="J80" s="66">
        <f t="shared" ref="J80:J84" si="5">$J$29*H80</f>
        <v>49.647944000000003</v>
      </c>
    </row>
    <row r="81" spans="1:12" x14ac:dyDescent="0.2">
      <c r="A81" s="59" t="s">
        <v>12</v>
      </c>
      <c r="B81" s="276" t="s">
        <v>114</v>
      </c>
      <c r="C81" s="276"/>
      <c r="D81" s="276"/>
      <c r="E81" s="276"/>
      <c r="F81" s="276"/>
      <c r="G81" s="276"/>
      <c r="H81" s="31">
        <v>2.0000000000000001E-4</v>
      </c>
      <c r="I81" s="62">
        <f t="shared" si="4"/>
        <v>0.43260000000000004</v>
      </c>
      <c r="J81" s="66">
        <f t="shared" si="5"/>
        <v>0.59816800000000003</v>
      </c>
    </row>
    <row r="82" spans="1:12" x14ac:dyDescent="0.2">
      <c r="A82" s="59" t="s">
        <v>13</v>
      </c>
      <c r="B82" s="275" t="s">
        <v>115</v>
      </c>
      <c r="C82" s="276"/>
      <c r="D82" s="276"/>
      <c r="E82" s="276"/>
      <c r="F82" s="276"/>
      <c r="G82" s="276"/>
      <c r="H82" s="39">
        <v>7.3000000000000001E-3</v>
      </c>
      <c r="I82" s="62">
        <f t="shared" si="4"/>
        <v>15.789899999999999</v>
      </c>
      <c r="J82" s="66">
        <f t="shared" si="5"/>
        <v>21.833132000000003</v>
      </c>
    </row>
    <row r="83" spans="1:12" x14ac:dyDescent="0.2">
      <c r="A83" s="59" t="s">
        <v>14</v>
      </c>
      <c r="B83" s="242" t="s">
        <v>23</v>
      </c>
      <c r="C83" s="242"/>
      <c r="D83" s="242"/>
      <c r="E83" s="242"/>
      <c r="F83" s="242"/>
      <c r="G83" s="242"/>
      <c r="H83" s="31">
        <v>2.9999999999999997E-4</v>
      </c>
      <c r="I83" s="62">
        <f t="shared" si="4"/>
        <v>0.64889999999999992</v>
      </c>
      <c r="J83" s="66">
        <f t="shared" si="5"/>
        <v>0.89725199999999994</v>
      </c>
    </row>
    <row r="84" spans="1:12" x14ac:dyDescent="0.2">
      <c r="A84" s="38" t="s">
        <v>15</v>
      </c>
      <c r="B84" s="276" t="s">
        <v>4</v>
      </c>
      <c r="C84" s="276"/>
      <c r="D84" s="276"/>
      <c r="E84" s="276"/>
      <c r="F84" s="276"/>
      <c r="G84" s="276"/>
      <c r="H84" s="31">
        <v>0</v>
      </c>
      <c r="I84" s="62">
        <f t="shared" si="4"/>
        <v>0</v>
      </c>
      <c r="J84" s="66">
        <f t="shared" si="5"/>
        <v>0</v>
      </c>
    </row>
    <row r="85" spans="1:12" x14ac:dyDescent="0.2">
      <c r="A85" s="262" t="s">
        <v>164</v>
      </c>
      <c r="B85" s="263"/>
      <c r="C85" s="263"/>
      <c r="D85" s="263"/>
      <c r="E85" s="263"/>
      <c r="F85" s="263"/>
      <c r="G85" s="264"/>
      <c r="H85" s="39">
        <f>SUM(H79:H84)</f>
        <v>0.1077</v>
      </c>
      <c r="I85" s="63">
        <f>SUM(I79:I84)</f>
        <v>232.95509999999999</v>
      </c>
      <c r="J85" s="65">
        <f>SUM(J79:J84)</f>
        <v>322.11346799999995</v>
      </c>
      <c r="L85" s="55"/>
    </row>
    <row r="86" spans="1:12" x14ac:dyDescent="0.2">
      <c r="A86" s="266" t="s">
        <v>263</v>
      </c>
      <c r="B86" s="281"/>
      <c r="C86" s="281"/>
      <c r="D86" s="281"/>
      <c r="E86" s="281"/>
      <c r="F86" s="281"/>
      <c r="G86" s="282"/>
      <c r="H86" s="31">
        <f>H85*H48</f>
        <v>3.9633600000000005E-2</v>
      </c>
      <c r="I86" s="62">
        <f>$I$29*H86</f>
        <v>85.727476800000005</v>
      </c>
      <c r="J86" s="66">
        <f>$J$29*H86</f>
        <v>118.53775622400002</v>
      </c>
      <c r="L86" s="55"/>
    </row>
    <row r="87" spans="1:12" x14ac:dyDescent="0.2">
      <c r="A87" s="245" t="s">
        <v>20</v>
      </c>
      <c r="B87" s="245"/>
      <c r="C87" s="245"/>
      <c r="D87" s="245"/>
      <c r="E87" s="245"/>
      <c r="F87" s="245"/>
      <c r="G87" s="245"/>
      <c r="H87" s="8">
        <f>H85+H86</f>
        <v>0.14733360000000001</v>
      </c>
      <c r="I87" s="65">
        <f>I85+I86</f>
        <v>318.68257679999999</v>
      </c>
      <c r="J87" s="65">
        <f>J85+J86</f>
        <v>440.65122422399998</v>
      </c>
      <c r="L87" s="55"/>
    </row>
    <row r="88" spans="1:12" x14ac:dyDescent="0.2">
      <c r="A88" s="279"/>
      <c r="B88" s="280"/>
      <c r="C88" s="280"/>
      <c r="D88" s="280"/>
      <c r="E88" s="280"/>
      <c r="F88" s="280"/>
      <c r="G88" s="280"/>
      <c r="H88" s="280"/>
      <c r="I88" s="280"/>
      <c r="J88" s="83"/>
    </row>
    <row r="89" spans="1:12" ht="38.25" x14ac:dyDescent="0.2">
      <c r="A89" s="245" t="s">
        <v>116</v>
      </c>
      <c r="B89" s="245"/>
      <c r="C89" s="245"/>
      <c r="D89" s="245"/>
      <c r="E89" s="245"/>
      <c r="F89" s="245"/>
      <c r="G89" s="245"/>
      <c r="H89" s="38" t="s">
        <v>3</v>
      </c>
      <c r="I89" s="94" t="str">
        <f>I78</f>
        <v>VALOR (R$) MENSAL  1 COLETOR</v>
      </c>
      <c r="J89" s="93" t="str">
        <f>J78</f>
        <v>VALOR (R$) MENSAL 1 MOTORISTA</v>
      </c>
    </row>
    <row r="90" spans="1:12" x14ac:dyDescent="0.2">
      <c r="A90" s="38" t="s">
        <v>10</v>
      </c>
      <c r="B90" s="243" t="s">
        <v>117</v>
      </c>
      <c r="C90" s="243"/>
      <c r="D90" s="243"/>
      <c r="E90" s="243"/>
      <c r="F90" s="243"/>
      <c r="G90" s="243"/>
      <c r="H90" s="9">
        <v>0</v>
      </c>
      <c r="I90" s="66">
        <f>$I$29*H90</f>
        <v>0</v>
      </c>
      <c r="J90" s="66">
        <f>$J$29*H90</f>
        <v>0</v>
      </c>
    </row>
    <row r="91" spans="1:12" x14ac:dyDescent="0.2">
      <c r="A91" s="245" t="s">
        <v>22</v>
      </c>
      <c r="B91" s="245"/>
      <c r="C91" s="245"/>
      <c r="D91" s="245"/>
      <c r="E91" s="245"/>
      <c r="F91" s="245"/>
      <c r="G91" s="245"/>
      <c r="H91" s="8">
        <f>TRUNC(SUM(H90),4)</f>
        <v>0</v>
      </c>
      <c r="I91" s="65">
        <f>TRUNC(SUM(I90),2)</f>
        <v>0</v>
      </c>
      <c r="J91" s="65">
        <f>TRUNC(SUM(J90),2)</f>
        <v>0</v>
      </c>
    </row>
    <row r="92" spans="1:12" x14ac:dyDescent="0.2">
      <c r="A92" s="277"/>
      <c r="B92" s="278"/>
      <c r="C92" s="278"/>
      <c r="D92" s="278"/>
      <c r="E92" s="278"/>
      <c r="F92" s="278"/>
      <c r="G92" s="278"/>
      <c r="H92" s="278"/>
      <c r="I92" s="278"/>
      <c r="J92" s="83"/>
    </row>
    <row r="93" spans="1:12" x14ac:dyDescent="0.2">
      <c r="A93" s="250" t="s">
        <v>118</v>
      </c>
      <c r="B93" s="250"/>
      <c r="C93" s="250"/>
      <c r="D93" s="250"/>
      <c r="E93" s="250"/>
      <c r="F93" s="250"/>
      <c r="G93" s="250"/>
      <c r="H93" s="250"/>
      <c r="I93" s="250"/>
      <c r="J93" s="250"/>
    </row>
    <row r="94" spans="1:12" ht="38.25" x14ac:dyDescent="0.2">
      <c r="A94" s="245" t="s">
        <v>119</v>
      </c>
      <c r="B94" s="245"/>
      <c r="C94" s="245"/>
      <c r="D94" s="245"/>
      <c r="E94" s="245"/>
      <c r="F94" s="245"/>
      <c r="G94" s="245"/>
      <c r="H94" s="245"/>
      <c r="I94" s="94" t="str">
        <f>I89</f>
        <v>VALOR (R$) MENSAL  1 COLETOR</v>
      </c>
      <c r="J94" s="93" t="str">
        <f>J89</f>
        <v>VALOR (R$) MENSAL 1 MOTORISTA</v>
      </c>
    </row>
    <row r="95" spans="1:12" x14ac:dyDescent="0.2">
      <c r="A95" s="38" t="s">
        <v>26</v>
      </c>
      <c r="B95" s="242" t="s">
        <v>113</v>
      </c>
      <c r="C95" s="242"/>
      <c r="D95" s="242"/>
      <c r="E95" s="242"/>
      <c r="F95" s="242"/>
      <c r="G95" s="242"/>
      <c r="H95" s="242"/>
      <c r="I95" s="61">
        <f>I87</f>
        <v>318.68257679999999</v>
      </c>
      <c r="J95" s="61">
        <f>J87</f>
        <v>440.65122422399998</v>
      </c>
    </row>
    <row r="96" spans="1:12" x14ac:dyDescent="0.2">
      <c r="A96" s="59" t="s">
        <v>27</v>
      </c>
      <c r="B96" s="242" t="s">
        <v>120</v>
      </c>
      <c r="C96" s="242"/>
      <c r="D96" s="242"/>
      <c r="E96" s="242"/>
      <c r="F96" s="242"/>
      <c r="G96" s="242"/>
      <c r="H96" s="242"/>
      <c r="I96" s="62">
        <f>I91</f>
        <v>0</v>
      </c>
      <c r="J96" s="62">
        <f>J91</f>
        <v>0</v>
      </c>
    </row>
    <row r="97" spans="1:10" x14ac:dyDescent="0.2">
      <c r="A97" s="245" t="s">
        <v>121</v>
      </c>
      <c r="B97" s="245"/>
      <c r="C97" s="245"/>
      <c r="D97" s="245"/>
      <c r="E97" s="245"/>
      <c r="F97" s="245"/>
      <c r="G97" s="245"/>
      <c r="H97" s="245"/>
      <c r="I97" s="63">
        <f>TRUNC(SUM(I95:I96),2)</f>
        <v>318.68</v>
      </c>
      <c r="J97" s="63">
        <f>TRUNC(SUM(J95:J96),2)</f>
        <v>440.65</v>
      </c>
    </row>
    <row r="98" spans="1:10" x14ac:dyDescent="0.2">
      <c r="A98" s="246"/>
      <c r="B98" s="247"/>
      <c r="C98" s="247"/>
      <c r="D98" s="247"/>
      <c r="E98" s="247"/>
      <c r="F98" s="247"/>
      <c r="G98" s="247"/>
      <c r="H98" s="247"/>
      <c r="I98" s="247"/>
      <c r="J98" s="83"/>
    </row>
    <row r="99" spans="1:10" x14ac:dyDescent="0.2">
      <c r="A99" s="244" t="s">
        <v>122</v>
      </c>
      <c r="B99" s="244"/>
      <c r="C99" s="244"/>
      <c r="D99" s="244"/>
      <c r="E99" s="244"/>
      <c r="F99" s="244"/>
      <c r="G99" s="244"/>
      <c r="H99" s="244"/>
      <c r="I99" s="244"/>
      <c r="J99" s="83"/>
    </row>
    <row r="100" spans="1:10" ht="38.25" x14ac:dyDescent="0.2">
      <c r="A100" s="38">
        <v>5</v>
      </c>
      <c r="B100" s="245" t="s">
        <v>19</v>
      </c>
      <c r="C100" s="245"/>
      <c r="D100" s="245"/>
      <c r="E100" s="245"/>
      <c r="F100" s="245"/>
      <c r="G100" s="245"/>
      <c r="H100" s="38"/>
      <c r="I100" s="94" t="str">
        <f>I94</f>
        <v>VALOR (R$) MENSAL  1 COLETOR</v>
      </c>
      <c r="J100" s="94" t="str">
        <f>J94</f>
        <v>VALOR (R$) MENSAL 1 MOTORISTA</v>
      </c>
    </row>
    <row r="101" spans="1:10" x14ac:dyDescent="0.2">
      <c r="A101" s="38" t="s">
        <v>10</v>
      </c>
      <c r="B101" s="248" t="s">
        <v>217</v>
      </c>
      <c r="C101" s="248"/>
      <c r="D101" s="248"/>
      <c r="E101" s="248"/>
      <c r="F101" s="248"/>
      <c r="G101" s="248"/>
      <c r="H101" s="58" t="s">
        <v>0</v>
      </c>
      <c r="I101" s="61">
        <f>E194</f>
        <v>100.7175</v>
      </c>
      <c r="J101" s="61">
        <f>E206</f>
        <v>49.916666666666664</v>
      </c>
    </row>
    <row r="102" spans="1:10" x14ac:dyDescent="0.2">
      <c r="A102" s="38" t="s">
        <v>11</v>
      </c>
      <c r="B102" s="248" t="s">
        <v>247</v>
      </c>
      <c r="C102" s="248"/>
      <c r="D102" s="248"/>
      <c r="E102" s="248"/>
      <c r="F102" s="248"/>
      <c r="G102" s="248"/>
      <c r="H102" s="58" t="s">
        <v>0</v>
      </c>
      <c r="I102" s="61">
        <v>12</v>
      </c>
      <c r="J102" s="88">
        <v>12</v>
      </c>
    </row>
    <row r="103" spans="1:10" x14ac:dyDescent="0.2">
      <c r="A103" s="67" t="s">
        <v>12</v>
      </c>
      <c r="B103" s="248"/>
      <c r="C103" s="248"/>
      <c r="D103" s="248"/>
      <c r="E103" s="248"/>
      <c r="F103" s="248"/>
      <c r="G103" s="248"/>
      <c r="H103" s="58" t="s">
        <v>0</v>
      </c>
      <c r="I103" s="61">
        <v>0</v>
      </c>
      <c r="J103" s="61">
        <v>0</v>
      </c>
    </row>
    <row r="104" spans="1:10" x14ac:dyDescent="0.2">
      <c r="A104" s="67" t="s">
        <v>13</v>
      </c>
      <c r="B104" s="249" t="s">
        <v>240</v>
      </c>
      <c r="C104" s="249"/>
      <c r="D104" s="249"/>
      <c r="E104" s="249"/>
      <c r="F104" s="249"/>
      <c r="G104" s="249"/>
      <c r="H104" s="58" t="s">
        <v>0</v>
      </c>
      <c r="I104" s="61">
        <v>0</v>
      </c>
      <c r="J104" s="61">
        <v>0</v>
      </c>
    </row>
    <row r="105" spans="1:10" x14ac:dyDescent="0.2">
      <c r="A105" s="245" t="s">
        <v>123</v>
      </c>
      <c r="B105" s="245"/>
      <c r="C105" s="245"/>
      <c r="D105" s="245"/>
      <c r="E105" s="245"/>
      <c r="F105" s="245"/>
      <c r="G105" s="245"/>
      <c r="H105" s="8" t="s">
        <v>0</v>
      </c>
      <c r="I105" s="65">
        <f>TRUNC(SUM(I101:I104),2)</f>
        <v>112.71</v>
      </c>
      <c r="J105" s="65">
        <f>TRUNC(SUM(J101:J104),2)</f>
        <v>61.91</v>
      </c>
    </row>
    <row r="106" spans="1:10" x14ac:dyDescent="0.2">
      <c r="A106" s="246"/>
      <c r="B106" s="247"/>
      <c r="C106" s="247"/>
      <c r="D106" s="247"/>
      <c r="E106" s="247"/>
      <c r="F106" s="247"/>
      <c r="G106" s="247"/>
      <c r="H106" s="247"/>
      <c r="I106" s="247"/>
      <c r="J106" s="83"/>
    </row>
    <row r="107" spans="1:10" x14ac:dyDescent="0.2">
      <c r="A107" s="244" t="s">
        <v>136</v>
      </c>
      <c r="B107" s="244"/>
      <c r="C107" s="244"/>
      <c r="D107" s="244"/>
      <c r="E107" s="244"/>
      <c r="F107" s="244"/>
      <c r="G107" s="244"/>
      <c r="H107" s="244"/>
      <c r="I107" s="244"/>
      <c r="J107" s="83"/>
    </row>
    <row r="108" spans="1:10" ht="25.5" x14ac:dyDescent="0.2">
      <c r="A108" s="78">
        <v>6</v>
      </c>
      <c r="B108" s="245" t="s">
        <v>137</v>
      </c>
      <c r="C108" s="245"/>
      <c r="D108" s="245"/>
      <c r="E108" s="245"/>
      <c r="F108" s="245"/>
      <c r="G108" s="245"/>
      <c r="H108" s="78"/>
      <c r="I108" s="94" t="s">
        <v>142</v>
      </c>
      <c r="J108" s="90"/>
    </row>
    <row r="109" spans="1:10" ht="26.25" customHeight="1" x14ac:dyDescent="0.2">
      <c r="A109" s="78" t="s">
        <v>10</v>
      </c>
      <c r="B109" s="258" t="s">
        <v>248</v>
      </c>
      <c r="C109" s="258"/>
      <c r="D109" s="258"/>
      <c r="E109" s="258"/>
      <c r="F109" s="258"/>
      <c r="G109" s="258"/>
      <c r="H109" s="80" t="s">
        <v>0</v>
      </c>
      <c r="I109" s="240">
        <f>D276</f>
        <v>15674.96684765297</v>
      </c>
      <c r="J109" s="91"/>
    </row>
    <row r="110" spans="1:10" x14ac:dyDescent="0.2">
      <c r="A110" s="78" t="s">
        <v>11</v>
      </c>
      <c r="B110" t="s">
        <v>239</v>
      </c>
      <c r="H110" s="80" t="s">
        <v>0</v>
      </c>
      <c r="I110" s="240">
        <f>E290</f>
        <v>128.33333333333334</v>
      </c>
      <c r="J110" s="91"/>
    </row>
    <row r="111" spans="1:10" x14ac:dyDescent="0.2">
      <c r="A111" s="81" t="s">
        <v>12</v>
      </c>
      <c r="B111" s="248" t="s">
        <v>4</v>
      </c>
      <c r="C111" s="248"/>
      <c r="D111" s="248"/>
      <c r="E111" s="248"/>
      <c r="F111" s="248"/>
      <c r="G111" s="248"/>
      <c r="H111" s="80" t="s">
        <v>0</v>
      </c>
      <c r="I111" s="97"/>
      <c r="J111" s="91"/>
    </row>
    <row r="112" spans="1:10" x14ac:dyDescent="0.2">
      <c r="A112" s="245" t="s">
        <v>124</v>
      </c>
      <c r="B112" s="245"/>
      <c r="C112" s="245"/>
      <c r="D112" s="245"/>
      <c r="E112" s="245"/>
      <c r="F112" s="245"/>
      <c r="G112" s="245"/>
      <c r="H112" s="8" t="s">
        <v>0</v>
      </c>
      <c r="I112" s="98">
        <f>TRUNC(SUM(I109:I111),2)</f>
        <v>15803.3</v>
      </c>
      <c r="J112" s="92"/>
    </row>
    <row r="113" spans="1:12" x14ac:dyDescent="0.2">
      <c r="A113" s="246"/>
      <c r="B113" s="247"/>
      <c r="C113" s="247"/>
      <c r="D113" s="247"/>
      <c r="E113" s="247"/>
      <c r="F113" s="247"/>
      <c r="G113" s="247"/>
      <c r="H113" s="247"/>
      <c r="I113" s="247"/>
      <c r="J113" s="83"/>
    </row>
    <row r="114" spans="1:12" x14ac:dyDescent="0.2">
      <c r="A114" s="244" t="s">
        <v>138</v>
      </c>
      <c r="B114" s="244"/>
      <c r="C114" s="244"/>
      <c r="D114" s="244"/>
      <c r="E114" s="244"/>
      <c r="F114" s="244"/>
      <c r="G114" s="244"/>
      <c r="H114" s="244"/>
      <c r="I114" s="244"/>
      <c r="J114" s="83"/>
    </row>
    <row r="115" spans="1:12" x14ac:dyDescent="0.2">
      <c r="A115" s="38">
        <v>7</v>
      </c>
      <c r="B115" s="245" t="s">
        <v>25</v>
      </c>
      <c r="C115" s="245"/>
      <c r="D115" s="245"/>
      <c r="E115" s="245"/>
      <c r="F115" s="245"/>
      <c r="G115" s="245"/>
      <c r="H115" s="38" t="s">
        <v>3</v>
      </c>
      <c r="I115" s="99" t="s">
        <v>1</v>
      </c>
      <c r="J115" s="90"/>
    </row>
    <row r="116" spans="1:12" x14ac:dyDescent="0.2">
      <c r="A116" s="38" t="s">
        <v>10</v>
      </c>
      <c r="B116" s="242" t="s">
        <v>28</v>
      </c>
      <c r="C116" s="242"/>
      <c r="D116" s="242"/>
      <c r="E116" s="242"/>
      <c r="F116" s="242"/>
      <c r="G116" s="242"/>
      <c r="H116" s="68">
        <v>0.08</v>
      </c>
      <c r="I116" s="100">
        <f>TRUNC(H116*I145,2)</f>
        <v>3121.18</v>
      </c>
      <c r="J116" s="104"/>
    </row>
    <row r="117" spans="1:12" x14ac:dyDescent="0.2">
      <c r="A117" s="59" t="s">
        <v>11</v>
      </c>
      <c r="B117" s="242" t="s">
        <v>5</v>
      </c>
      <c r="C117" s="242"/>
      <c r="D117" s="242"/>
      <c r="E117" s="242"/>
      <c r="F117" s="242"/>
      <c r="G117" s="242"/>
      <c r="H117" s="68">
        <v>0.05</v>
      </c>
      <c r="I117" s="100">
        <f>TRUNC(H117*(I116+I145),2)</f>
        <v>2106.8000000000002</v>
      </c>
      <c r="J117" s="104"/>
    </row>
    <row r="118" spans="1:12" x14ac:dyDescent="0.2">
      <c r="A118" s="38" t="s">
        <v>12</v>
      </c>
      <c r="B118" s="271" t="s">
        <v>58</v>
      </c>
      <c r="C118" s="271"/>
      <c r="D118" s="271"/>
      <c r="E118" s="271"/>
      <c r="F118" s="271"/>
      <c r="G118" s="271"/>
      <c r="H118" s="2"/>
      <c r="I118" s="101"/>
      <c r="J118" s="105"/>
    </row>
    <row r="119" spans="1:12" x14ac:dyDescent="0.2">
      <c r="A119" s="59" t="s">
        <v>59</v>
      </c>
      <c r="B119" s="242" t="s">
        <v>155</v>
      </c>
      <c r="C119" s="242"/>
      <c r="D119" s="242"/>
      <c r="E119" s="242"/>
      <c r="F119" s="242"/>
      <c r="G119" s="242"/>
      <c r="H119" s="36">
        <v>9.2499999999999999E-2</v>
      </c>
      <c r="I119" s="102">
        <f>TRUNC(H119*I129,2)</f>
        <v>4717.53</v>
      </c>
      <c r="J119" s="106"/>
    </row>
    <row r="120" spans="1:12" x14ac:dyDescent="0.2">
      <c r="A120" s="59" t="s">
        <v>60</v>
      </c>
      <c r="B120" s="242" t="s">
        <v>154</v>
      </c>
      <c r="C120" s="242"/>
      <c r="D120" s="242"/>
      <c r="E120" s="242"/>
      <c r="F120" s="242"/>
      <c r="G120" s="242"/>
      <c r="H120" s="35">
        <v>0</v>
      </c>
      <c r="I120" s="102">
        <f>TRUNC(H120*I129,2)</f>
        <v>0</v>
      </c>
      <c r="J120" s="106"/>
    </row>
    <row r="121" spans="1:12" x14ac:dyDescent="0.2">
      <c r="A121" s="59" t="s">
        <v>61</v>
      </c>
      <c r="B121" s="242" t="s">
        <v>156</v>
      </c>
      <c r="C121" s="242"/>
      <c r="D121" s="242"/>
      <c r="E121" s="242"/>
      <c r="F121" s="242"/>
      <c r="G121" s="242"/>
      <c r="H121" s="34">
        <v>0.04</v>
      </c>
      <c r="I121" s="102">
        <f>TRUNC(H121*I129,2)</f>
        <v>2040.01</v>
      </c>
      <c r="J121" s="106"/>
    </row>
    <row r="122" spans="1:12" x14ac:dyDescent="0.2">
      <c r="A122" s="245" t="s">
        <v>139</v>
      </c>
      <c r="B122" s="245"/>
      <c r="C122" s="245"/>
      <c r="D122" s="245"/>
      <c r="E122" s="245"/>
      <c r="F122" s="245"/>
      <c r="G122" s="245"/>
      <c r="H122" s="36">
        <f>SUM(H116:H121)</f>
        <v>0.26250000000000001</v>
      </c>
      <c r="I122" s="103">
        <f>TRUNC(SUM(I116:I121),2)</f>
        <v>11985.52</v>
      </c>
      <c r="J122" s="107"/>
    </row>
    <row r="123" spans="1:12" x14ac:dyDescent="0.2">
      <c r="A123" s="11"/>
      <c r="B123" s="320"/>
      <c r="C123" s="320"/>
      <c r="D123" s="320"/>
      <c r="E123" s="320"/>
      <c r="F123" s="320"/>
      <c r="G123" s="320"/>
      <c r="H123" s="320"/>
      <c r="I123" s="320"/>
      <c r="L123" s="37"/>
    </row>
    <row r="124" spans="1:12" x14ac:dyDescent="0.2">
      <c r="A124" s="44" t="s">
        <v>62</v>
      </c>
      <c r="B124" s="348" t="s">
        <v>63</v>
      </c>
      <c r="C124" s="348"/>
      <c r="D124" s="348"/>
      <c r="E124" s="348"/>
      <c r="F124" s="348"/>
      <c r="G124" s="348"/>
      <c r="H124" s="45">
        <f>TRUNC(H119+H120+H121,4)</f>
        <v>0.13250000000000001</v>
      </c>
      <c r="I124" s="46"/>
    </row>
    <row r="125" spans="1:12" x14ac:dyDescent="0.2">
      <c r="A125" s="47"/>
      <c r="B125" s="349">
        <v>100</v>
      </c>
      <c r="C125" s="350"/>
      <c r="D125" s="350"/>
      <c r="E125" s="350"/>
      <c r="F125" s="350"/>
      <c r="G125" s="350"/>
      <c r="H125" s="48"/>
      <c r="I125" s="49"/>
    </row>
    <row r="126" spans="1:12" x14ac:dyDescent="0.2">
      <c r="A126" s="50"/>
      <c r="B126" s="51"/>
      <c r="C126" s="51"/>
      <c r="D126" s="51"/>
      <c r="E126" s="51"/>
      <c r="F126" s="51"/>
      <c r="G126" s="51"/>
      <c r="H126" s="48"/>
      <c r="I126" s="49"/>
    </row>
    <row r="127" spans="1:12" x14ac:dyDescent="0.2">
      <c r="A127" s="47" t="s">
        <v>64</v>
      </c>
      <c r="B127" s="350" t="s">
        <v>147</v>
      </c>
      <c r="C127" s="350"/>
      <c r="D127" s="350"/>
      <c r="E127" s="350"/>
      <c r="F127" s="350"/>
      <c r="G127" s="350"/>
      <c r="H127" s="48"/>
      <c r="I127" s="49">
        <f>TRUNC(I145+I116+I117,2)</f>
        <v>44242.84</v>
      </c>
    </row>
    <row r="128" spans="1:12" x14ac:dyDescent="0.2">
      <c r="A128" s="47"/>
      <c r="B128" s="51"/>
      <c r="C128" s="51"/>
      <c r="D128" s="51"/>
      <c r="E128" s="51"/>
      <c r="F128" s="51"/>
      <c r="G128" s="51"/>
      <c r="H128" s="48"/>
      <c r="I128" s="49"/>
    </row>
    <row r="129" spans="1:11" x14ac:dyDescent="0.2">
      <c r="A129" s="47" t="s">
        <v>65</v>
      </c>
      <c r="B129" s="350" t="s">
        <v>66</v>
      </c>
      <c r="C129" s="350"/>
      <c r="D129" s="350"/>
      <c r="E129" s="350"/>
      <c r="F129" s="350"/>
      <c r="G129" s="350"/>
      <c r="H129" s="48"/>
      <c r="I129" s="49">
        <f>I127/(1-H124)</f>
        <v>51000.391930835736</v>
      </c>
    </row>
    <row r="130" spans="1:11" x14ac:dyDescent="0.2">
      <c r="A130" s="47"/>
      <c r="B130" s="51"/>
      <c r="C130" s="51"/>
      <c r="D130" s="51"/>
      <c r="E130" s="51"/>
      <c r="F130" s="51"/>
      <c r="G130" s="51"/>
      <c r="H130" s="48"/>
      <c r="I130" s="49"/>
    </row>
    <row r="131" spans="1:11" x14ac:dyDescent="0.2">
      <c r="A131" s="52"/>
      <c r="B131" s="347" t="s">
        <v>67</v>
      </c>
      <c r="C131" s="347"/>
      <c r="D131" s="347"/>
      <c r="E131" s="347"/>
      <c r="F131" s="347"/>
      <c r="G131" s="347"/>
      <c r="H131" s="53"/>
      <c r="I131" s="54">
        <f>TRUNC(I129-I127,2)</f>
        <v>6757.55</v>
      </c>
      <c r="K131" s="37"/>
    </row>
    <row r="132" spans="1:11" x14ac:dyDescent="0.2">
      <c r="A132" s="11"/>
      <c r="B132" s="11"/>
      <c r="C132" s="11"/>
      <c r="D132" s="11"/>
      <c r="E132" s="11"/>
      <c r="F132" s="11"/>
      <c r="G132" s="11"/>
      <c r="H132" s="11"/>
      <c r="I132" s="12"/>
    </row>
    <row r="133" spans="1:11" x14ac:dyDescent="0.2">
      <c r="A133" s="250" t="s">
        <v>127</v>
      </c>
      <c r="B133" s="250"/>
      <c r="C133" s="250"/>
      <c r="D133" s="250"/>
      <c r="E133" s="250"/>
      <c r="F133" s="250"/>
      <c r="G133" s="250"/>
      <c r="H133" s="250"/>
      <c r="I133" s="250"/>
      <c r="J133" s="250"/>
      <c r="K133" s="40"/>
    </row>
    <row r="134" spans="1:11" ht="38.25" x14ac:dyDescent="0.2">
      <c r="A134" s="245" t="s">
        <v>29</v>
      </c>
      <c r="B134" s="245"/>
      <c r="C134" s="245"/>
      <c r="D134" s="245"/>
      <c r="E134" s="245"/>
      <c r="F134" s="245"/>
      <c r="G134" s="245"/>
      <c r="H134" s="245"/>
      <c r="I134" s="93" t="str">
        <f>I21</f>
        <v>VALOR (R$) MENSAL  1 COLETOR</v>
      </c>
      <c r="J134" s="93" t="str">
        <f>J21</f>
        <v>VALOR (R$) MENSAL 1 MOTORISTA</v>
      </c>
    </row>
    <row r="135" spans="1:11" x14ac:dyDescent="0.2">
      <c r="A135" s="57" t="s">
        <v>10</v>
      </c>
      <c r="B135" s="265" t="str">
        <f>A20</f>
        <v>MÓDULO 1 - COMPOSIÇÃO DA REMUNERAÇÃO</v>
      </c>
      <c r="C135" s="265"/>
      <c r="D135" s="265"/>
      <c r="E135" s="265"/>
      <c r="F135" s="265"/>
      <c r="G135" s="265"/>
      <c r="H135" s="265"/>
      <c r="I135" s="85">
        <f>I29</f>
        <v>2163</v>
      </c>
      <c r="J135" s="85">
        <f>J29</f>
        <v>2990.84</v>
      </c>
    </row>
    <row r="136" spans="1:11" x14ac:dyDescent="0.2">
      <c r="A136" s="69" t="s">
        <v>11</v>
      </c>
      <c r="B136" s="265" t="str">
        <f>A31</f>
        <v>MÓDULO 2 – ENCARGOS E BENEFÍCIOS ANUAIS, MENSAIS E DIÁRIOS</v>
      </c>
      <c r="C136" s="265"/>
      <c r="D136" s="265"/>
      <c r="E136" s="265"/>
      <c r="F136" s="265"/>
      <c r="G136" s="265"/>
      <c r="H136" s="265"/>
      <c r="I136" s="86">
        <f>I65</f>
        <v>1727.66</v>
      </c>
      <c r="J136" s="86">
        <f>J65</f>
        <v>1615.18</v>
      </c>
    </row>
    <row r="137" spans="1:11" x14ac:dyDescent="0.2">
      <c r="A137" s="69" t="s">
        <v>12</v>
      </c>
      <c r="B137" s="265" t="str">
        <f>A67</f>
        <v>MÓDULO 3 – PROVISÃO PARA RESCISÃO</v>
      </c>
      <c r="C137" s="265"/>
      <c r="D137" s="265"/>
      <c r="E137" s="265"/>
      <c r="F137" s="265"/>
      <c r="G137" s="265"/>
      <c r="H137" s="265"/>
      <c r="I137" s="86">
        <f>I75</f>
        <v>162.87</v>
      </c>
      <c r="J137" s="86">
        <f>J75</f>
        <v>225.21</v>
      </c>
      <c r="K137" s="40"/>
    </row>
    <row r="138" spans="1:11" x14ac:dyDescent="0.2">
      <c r="A138" s="70" t="s">
        <v>13</v>
      </c>
      <c r="B138" s="265" t="str">
        <f>A77</f>
        <v>MÓDULO 4 – CUSTO DE REPOSIÇÃO DO PROFISSIONAL AUSENTE</v>
      </c>
      <c r="C138" s="265"/>
      <c r="D138" s="265"/>
      <c r="E138" s="265"/>
      <c r="F138" s="265"/>
      <c r="G138" s="265"/>
      <c r="H138" s="265"/>
      <c r="I138" s="86">
        <f>I97</f>
        <v>318.68</v>
      </c>
      <c r="J138" s="86">
        <f>J97</f>
        <v>440.65</v>
      </c>
      <c r="K138" s="40"/>
    </row>
    <row r="139" spans="1:11" x14ac:dyDescent="0.2">
      <c r="A139" s="71" t="s">
        <v>14</v>
      </c>
      <c r="B139" s="265" t="str">
        <f>A99</f>
        <v>MÓDULO 5 – INSUMOS DIVERSOS</v>
      </c>
      <c r="C139" s="265"/>
      <c r="D139" s="265"/>
      <c r="E139" s="265"/>
      <c r="F139" s="265"/>
      <c r="G139" s="265"/>
      <c r="H139" s="265"/>
      <c r="I139" s="86">
        <f>I105</f>
        <v>112.71</v>
      </c>
      <c r="J139" s="86">
        <f>J105</f>
        <v>61.91</v>
      </c>
    </row>
    <row r="140" spans="1:11" x14ac:dyDescent="0.2">
      <c r="A140" s="59"/>
      <c r="B140" s="245" t="s">
        <v>140</v>
      </c>
      <c r="C140" s="245"/>
      <c r="D140" s="245"/>
      <c r="E140" s="245"/>
      <c r="F140" s="245"/>
      <c r="G140" s="245"/>
      <c r="H140" s="245"/>
      <c r="I140" s="87">
        <f>TRUNC(SUM(I135:I139),2)</f>
        <v>4484.92</v>
      </c>
      <c r="J140" s="87">
        <f>TRUNC(SUM(J135:J138),2)</f>
        <v>5271.88</v>
      </c>
      <c r="K140" s="37"/>
    </row>
    <row r="141" spans="1:11" x14ac:dyDescent="0.2">
      <c r="A141" s="59"/>
      <c r="B141" s="259" t="s">
        <v>131</v>
      </c>
      <c r="C141" s="260"/>
      <c r="D141" s="260"/>
      <c r="E141" s="260"/>
      <c r="F141" s="260"/>
      <c r="G141" s="260"/>
      <c r="H141" s="261"/>
      <c r="I141" s="211">
        <v>4</v>
      </c>
      <c r="J141" s="211">
        <v>1</v>
      </c>
      <c r="K141" s="37"/>
    </row>
    <row r="142" spans="1:11" x14ac:dyDescent="0.2">
      <c r="A142" s="59"/>
      <c r="B142" s="262" t="s">
        <v>132</v>
      </c>
      <c r="C142" s="263"/>
      <c r="D142" s="263"/>
      <c r="E142" s="263"/>
      <c r="F142" s="263"/>
      <c r="G142" s="263"/>
      <c r="H142" s="264"/>
      <c r="I142" s="89">
        <f>I140*I141</f>
        <v>17939.68</v>
      </c>
      <c r="J142" s="87">
        <f>J140*J141</f>
        <v>5271.88</v>
      </c>
      <c r="K142" s="37"/>
    </row>
    <row r="143" spans="1:11" x14ac:dyDescent="0.2">
      <c r="A143" s="59"/>
      <c r="B143" s="262" t="s">
        <v>133</v>
      </c>
      <c r="C143" s="263"/>
      <c r="D143" s="263"/>
      <c r="E143" s="263"/>
      <c r="F143" s="263"/>
      <c r="G143" s="263"/>
      <c r="H143" s="264"/>
      <c r="I143" s="254">
        <f>I142+J142</f>
        <v>23211.56</v>
      </c>
      <c r="J143" s="255"/>
      <c r="K143" s="37"/>
    </row>
    <row r="144" spans="1:11" x14ac:dyDescent="0.2">
      <c r="A144" s="71" t="s">
        <v>15</v>
      </c>
      <c r="B144" s="243" t="str">
        <f>A107</f>
        <v>MÓDULO 6 – MÁQUINAS, EQUIPAMENTOS, FERRAMENTAS</v>
      </c>
      <c r="C144" s="265"/>
      <c r="D144" s="265"/>
      <c r="E144" s="265"/>
      <c r="F144" s="265"/>
      <c r="G144" s="265"/>
      <c r="H144" s="265"/>
      <c r="I144" s="254">
        <f>I112</f>
        <v>15803.3</v>
      </c>
      <c r="J144" s="255"/>
    </row>
    <row r="145" spans="1:10" x14ac:dyDescent="0.2">
      <c r="A145" s="71"/>
      <c r="B145" s="266" t="s">
        <v>245</v>
      </c>
      <c r="C145" s="267"/>
      <c r="D145" s="267"/>
      <c r="E145" s="267"/>
      <c r="F145" s="267"/>
      <c r="G145" s="267"/>
      <c r="H145" s="268"/>
      <c r="I145" s="254">
        <f>I143+I144</f>
        <v>39014.86</v>
      </c>
      <c r="J145" s="255"/>
    </row>
    <row r="146" spans="1:10" x14ac:dyDescent="0.2">
      <c r="A146" s="70" t="s">
        <v>16</v>
      </c>
      <c r="B146" s="265" t="str">
        <f>A114</f>
        <v>MÓDULO 7 – CUSTOS INDIRETOS, TRIBUTOS E LUCRO</v>
      </c>
      <c r="C146" s="265"/>
      <c r="D146" s="265"/>
      <c r="E146" s="265"/>
      <c r="F146" s="265"/>
      <c r="G146" s="265"/>
      <c r="H146" s="265"/>
      <c r="I146" s="254">
        <f>I122</f>
        <v>11985.52</v>
      </c>
      <c r="J146" s="255"/>
    </row>
    <row r="147" spans="1:10" x14ac:dyDescent="0.2">
      <c r="A147" s="351" t="s">
        <v>244</v>
      </c>
      <c r="B147" s="351"/>
      <c r="C147" s="351"/>
      <c r="D147" s="351"/>
      <c r="E147" s="351"/>
      <c r="F147" s="351"/>
      <c r="G147" s="351"/>
      <c r="H147" s="351"/>
      <c r="I147" s="256">
        <f>I145+I146</f>
        <v>51000.380000000005</v>
      </c>
      <c r="J147" s="257"/>
    </row>
    <row r="148" spans="1:10" x14ac:dyDescent="0.2">
      <c r="A148" s="245"/>
      <c r="B148" s="245"/>
      <c r="C148" s="245"/>
      <c r="D148" s="245"/>
      <c r="E148" s="245"/>
      <c r="F148" s="245"/>
      <c r="G148" s="245"/>
      <c r="H148" s="245"/>
      <c r="I148" s="254"/>
      <c r="J148" s="255"/>
    </row>
    <row r="149" spans="1:10" x14ac:dyDescent="0.2">
      <c r="I149" s="37"/>
    </row>
    <row r="150" spans="1:10" hidden="1" x14ac:dyDescent="0.2">
      <c r="A150" s="11"/>
      <c r="B150" s="307" t="s">
        <v>31</v>
      </c>
      <c r="C150" s="307"/>
      <c r="D150" s="307"/>
      <c r="E150" s="307"/>
      <c r="F150" s="307"/>
      <c r="G150" s="307"/>
      <c r="H150" s="5"/>
      <c r="I150" s="5"/>
    </row>
    <row r="151" spans="1:10" ht="40.5" hidden="1" customHeight="1" thickBot="1" x14ac:dyDescent="0.25">
      <c r="A151" s="314" t="s">
        <v>33</v>
      </c>
      <c r="B151" s="315"/>
      <c r="C151" s="314" t="s">
        <v>34</v>
      </c>
      <c r="D151" s="315"/>
      <c r="E151" s="314" t="s">
        <v>36</v>
      </c>
      <c r="F151" s="315"/>
      <c r="G151" s="27" t="s">
        <v>35</v>
      </c>
      <c r="H151" s="28" t="s">
        <v>32</v>
      </c>
      <c r="I151" s="13" t="s">
        <v>1</v>
      </c>
    </row>
    <row r="152" spans="1:10" hidden="1" x14ac:dyDescent="0.2">
      <c r="A152" s="318" t="s">
        <v>37</v>
      </c>
      <c r="B152" s="319"/>
      <c r="C152" s="323" t="s">
        <v>41</v>
      </c>
      <c r="D152" s="324"/>
      <c r="E152" s="316"/>
      <c r="F152" s="317"/>
      <c r="G152" s="17" t="s">
        <v>41</v>
      </c>
      <c r="H152" s="23"/>
      <c r="I152" s="20">
        <v>0</v>
      </c>
    </row>
    <row r="153" spans="1:10" hidden="1" x14ac:dyDescent="0.2">
      <c r="A153" s="285" t="s">
        <v>38</v>
      </c>
      <c r="B153" s="286"/>
      <c r="C153" s="283" t="s">
        <v>41</v>
      </c>
      <c r="D153" s="284"/>
      <c r="E153" s="296"/>
      <c r="F153" s="297"/>
      <c r="G153" s="7" t="s">
        <v>41</v>
      </c>
      <c r="H153" s="24"/>
      <c r="I153" s="21">
        <v>0</v>
      </c>
    </row>
    <row r="154" spans="1:10" hidden="1" x14ac:dyDescent="0.2">
      <c r="A154" s="285" t="s">
        <v>39</v>
      </c>
      <c r="B154" s="286"/>
      <c r="C154" s="283" t="s">
        <v>41</v>
      </c>
      <c r="D154" s="284"/>
      <c r="E154" s="296"/>
      <c r="F154" s="297"/>
      <c r="G154" s="7" t="s">
        <v>41</v>
      </c>
      <c r="H154" s="24"/>
      <c r="I154" s="21">
        <v>0</v>
      </c>
    </row>
    <row r="155" spans="1:10" hidden="1" x14ac:dyDescent="0.2">
      <c r="A155" s="285" t="s">
        <v>40</v>
      </c>
      <c r="B155" s="286"/>
      <c r="C155" s="283" t="s">
        <v>41</v>
      </c>
      <c r="D155" s="284"/>
      <c r="E155" s="296"/>
      <c r="F155" s="297"/>
      <c r="G155" s="7" t="s">
        <v>41</v>
      </c>
      <c r="H155" s="24"/>
      <c r="I155" s="21">
        <v>0</v>
      </c>
    </row>
    <row r="156" spans="1:10" hidden="1" x14ac:dyDescent="0.2">
      <c r="A156" s="269"/>
      <c r="B156" s="262"/>
      <c r="C156" s="296"/>
      <c r="D156" s="297"/>
      <c r="E156" s="296"/>
      <c r="F156" s="297"/>
      <c r="G156" s="18"/>
      <c r="H156" s="25"/>
      <c r="I156" s="21"/>
    </row>
    <row r="157" spans="1:10" ht="13.5" hidden="1" thickBot="1" x14ac:dyDescent="0.25">
      <c r="A157" s="301"/>
      <c r="B157" s="302"/>
      <c r="C157" s="321"/>
      <c r="D157" s="322"/>
      <c r="E157" s="321"/>
      <c r="F157" s="322"/>
      <c r="G157" s="19"/>
      <c r="H157" s="26"/>
      <c r="I157" s="22"/>
    </row>
    <row r="158" spans="1:10" ht="13.5" hidden="1" thickBot="1" x14ac:dyDescent="0.25">
      <c r="A158" s="298" t="s">
        <v>42</v>
      </c>
      <c r="B158" s="299"/>
      <c r="C158" s="299"/>
      <c r="D158" s="299"/>
      <c r="E158" s="299"/>
      <c r="F158" s="299"/>
      <c r="G158" s="299"/>
      <c r="H158" s="300"/>
      <c r="I158" s="10">
        <f>SUM(I156:I157)</f>
        <v>0</v>
      </c>
    </row>
    <row r="159" spans="1:10" hidden="1" x14ac:dyDescent="0.2"/>
    <row r="160" spans="1:10" hidden="1" x14ac:dyDescent="0.2">
      <c r="A160" s="11" t="s">
        <v>43</v>
      </c>
      <c r="B160" s="307" t="s">
        <v>44</v>
      </c>
      <c r="C160" s="307"/>
      <c r="D160" s="307"/>
      <c r="E160" s="307"/>
      <c r="F160" s="307"/>
      <c r="G160" s="307"/>
      <c r="H160" s="5"/>
      <c r="I160" s="5"/>
    </row>
    <row r="161" spans="1:11" ht="13.5" hidden="1" thickBot="1" x14ac:dyDescent="0.25">
      <c r="A161" s="290" t="s">
        <v>45</v>
      </c>
      <c r="B161" s="291"/>
      <c r="C161" s="291"/>
      <c r="D161" s="291"/>
      <c r="E161" s="291"/>
      <c r="F161" s="291"/>
      <c r="G161" s="291"/>
      <c r="H161" s="291"/>
      <c r="I161" s="292"/>
    </row>
    <row r="162" spans="1:11" ht="13.5" hidden="1" thickBot="1" x14ac:dyDescent="0.25">
      <c r="A162" s="29"/>
      <c r="B162" s="293" t="s">
        <v>46</v>
      </c>
      <c r="C162" s="294"/>
      <c r="D162" s="294"/>
      <c r="E162" s="294"/>
      <c r="F162" s="294"/>
      <c r="G162" s="294"/>
      <c r="H162" s="295"/>
      <c r="I162" s="13" t="s">
        <v>1</v>
      </c>
    </row>
    <row r="163" spans="1:11" hidden="1" x14ac:dyDescent="0.2">
      <c r="A163" s="4" t="s">
        <v>10</v>
      </c>
      <c r="B163" s="308" t="s">
        <v>47</v>
      </c>
      <c r="C163" s="309"/>
      <c r="D163" s="309"/>
      <c r="E163" s="309"/>
      <c r="F163" s="309"/>
      <c r="G163" s="309"/>
      <c r="H163" s="310"/>
      <c r="I163" s="16">
        <f>I119</f>
        <v>4717.53</v>
      </c>
    </row>
    <row r="164" spans="1:11" hidden="1" x14ac:dyDescent="0.2">
      <c r="A164" s="14" t="s">
        <v>11</v>
      </c>
      <c r="B164" s="311" t="s">
        <v>48</v>
      </c>
      <c r="C164" s="312"/>
      <c r="D164" s="312"/>
      <c r="E164" s="312"/>
      <c r="F164" s="312"/>
      <c r="G164" s="312"/>
      <c r="H164" s="313"/>
      <c r="I164" s="15" t="e">
        <f>#REF!</f>
        <v>#REF!</v>
      </c>
    </row>
    <row r="165" spans="1:11" ht="13.5" hidden="1" thickBot="1" x14ac:dyDescent="0.25">
      <c r="A165" s="14" t="s">
        <v>12</v>
      </c>
      <c r="B165" s="287" t="s">
        <v>49</v>
      </c>
      <c r="C165" s="288"/>
      <c r="D165" s="288"/>
      <c r="E165" s="288"/>
      <c r="F165" s="288"/>
      <c r="G165" s="288"/>
      <c r="H165" s="289"/>
      <c r="I165" s="15">
        <f>I122</f>
        <v>11985.52</v>
      </c>
    </row>
    <row r="166" spans="1:11" ht="13.5" hidden="1" thickBot="1" x14ac:dyDescent="0.25">
      <c r="A166" s="304" t="s">
        <v>24</v>
      </c>
      <c r="B166" s="305"/>
      <c r="C166" s="305"/>
      <c r="D166" s="305"/>
      <c r="E166" s="305"/>
      <c r="F166" s="305"/>
      <c r="G166" s="305"/>
      <c r="H166" s="306"/>
      <c r="I166" s="10" t="e">
        <f>SUM(I163:I165)</f>
        <v>#REF!</v>
      </c>
    </row>
    <row r="167" spans="1:11" hidden="1" x14ac:dyDescent="0.2">
      <c r="A167" s="30" t="s">
        <v>21</v>
      </c>
      <c r="B167" t="s">
        <v>50</v>
      </c>
    </row>
    <row r="168" spans="1:11" hidden="1" x14ac:dyDescent="0.2"/>
    <row r="169" spans="1:11" hidden="1" x14ac:dyDescent="0.2"/>
    <row r="170" spans="1:11" x14ac:dyDescent="0.2">
      <c r="A170" s="42"/>
      <c r="B170" s="42"/>
    </row>
    <row r="171" spans="1:11" x14ac:dyDescent="0.2">
      <c r="A171" s="40"/>
      <c r="B171" s="42"/>
      <c r="E171" s="55"/>
    </row>
    <row r="172" spans="1:11" x14ac:dyDescent="0.2">
      <c r="A172" s="212" t="s">
        <v>148</v>
      </c>
      <c r="B172" s="213" t="s">
        <v>151</v>
      </c>
      <c r="C172" s="213" t="s">
        <v>149</v>
      </c>
      <c r="D172" s="214" t="s">
        <v>150</v>
      </c>
      <c r="E172" s="215"/>
      <c r="F172" s="215"/>
      <c r="G172" s="215"/>
      <c r="H172" s="216"/>
      <c r="I172" s="217" t="s">
        <v>153</v>
      </c>
      <c r="J172" s="218"/>
    </row>
    <row r="173" spans="1:11" ht="18" x14ac:dyDescent="0.25">
      <c r="A173" s="219">
        <v>1</v>
      </c>
      <c r="B173" s="219">
        <v>155</v>
      </c>
      <c r="C173" s="219" t="s">
        <v>246</v>
      </c>
      <c r="D173" s="220" t="s">
        <v>152</v>
      </c>
      <c r="E173" s="221"/>
      <c r="F173" s="221"/>
      <c r="G173" s="221"/>
      <c r="H173" s="222"/>
      <c r="I173" s="241">
        <f>ROUND(I147/B173,2)</f>
        <v>329.03</v>
      </c>
      <c r="J173" s="209"/>
    </row>
    <row r="174" spans="1:11" x14ac:dyDescent="0.2">
      <c r="A174" s="55"/>
      <c r="J174" s="206"/>
      <c r="K174" s="206"/>
    </row>
    <row r="175" spans="1:11" x14ac:dyDescent="0.2">
      <c r="F175" s="111"/>
      <c r="I175" s="76"/>
      <c r="J175" s="206"/>
    </row>
    <row r="176" spans="1:11" x14ac:dyDescent="0.2">
      <c r="I176" s="76"/>
    </row>
    <row r="177" spans="1:10" ht="13.5" thickBot="1" x14ac:dyDescent="0.25"/>
    <row r="178" spans="1:10" x14ac:dyDescent="0.2">
      <c r="A178" s="153"/>
      <c r="B178" s="149"/>
      <c r="C178" s="149"/>
      <c r="D178" s="149"/>
      <c r="E178" s="149"/>
      <c r="F178" s="150"/>
    </row>
    <row r="179" spans="1:10" ht="15" x14ac:dyDescent="0.2">
      <c r="A179" s="154" t="s">
        <v>197</v>
      </c>
      <c r="B179" s="139"/>
      <c r="C179" s="139"/>
      <c r="D179" s="144"/>
      <c r="E179" s="144"/>
      <c r="F179" s="155"/>
    </row>
    <row r="180" spans="1:10" x14ac:dyDescent="0.2">
      <c r="A180" s="156"/>
      <c r="B180" s="139"/>
      <c r="C180" s="139"/>
      <c r="D180" s="144"/>
      <c r="E180" s="144"/>
      <c r="F180" s="155"/>
    </row>
    <row r="181" spans="1:10" ht="15" x14ac:dyDescent="0.2">
      <c r="A181" s="154" t="s">
        <v>205</v>
      </c>
      <c r="B181" s="139"/>
      <c r="C181" s="139"/>
      <c r="D181" s="144"/>
      <c r="E181" s="144"/>
      <c r="F181" s="155"/>
    </row>
    <row r="182" spans="1:10" ht="13.5" thickBot="1" x14ac:dyDescent="0.25">
      <c r="A182" s="156"/>
      <c r="B182" s="139"/>
      <c r="C182" s="139"/>
      <c r="D182" s="144"/>
      <c r="E182" s="144"/>
      <c r="F182" s="155"/>
    </row>
    <row r="183" spans="1:10" ht="24.75" thickBot="1" x14ac:dyDescent="0.25">
      <c r="A183" s="125" t="s">
        <v>161</v>
      </c>
      <c r="B183" s="126" t="s">
        <v>162</v>
      </c>
      <c r="C183" s="126" t="s">
        <v>134</v>
      </c>
      <c r="D183" s="127" t="s">
        <v>163</v>
      </c>
      <c r="E183" s="127" t="s">
        <v>198</v>
      </c>
      <c r="F183" s="113"/>
      <c r="I183" s="82"/>
      <c r="J183"/>
    </row>
    <row r="184" spans="1:10" x14ac:dyDescent="0.2">
      <c r="A184" s="157" t="s">
        <v>165</v>
      </c>
      <c r="B184" s="129" t="s">
        <v>166</v>
      </c>
      <c r="C184" s="128">
        <v>0.33333333333333331</v>
      </c>
      <c r="D184" s="130">
        <v>65</v>
      </c>
      <c r="E184" s="130">
        <f>C184*D184</f>
        <v>21.666666666666664</v>
      </c>
      <c r="F184" s="158"/>
      <c r="H184" s="82"/>
    </row>
    <row r="185" spans="1:10" x14ac:dyDescent="0.2">
      <c r="A185" s="157" t="s">
        <v>167</v>
      </c>
      <c r="B185" s="129" t="s">
        <v>166</v>
      </c>
      <c r="C185" s="128">
        <v>0.5</v>
      </c>
      <c r="D185" s="130">
        <v>40</v>
      </c>
      <c r="E185" s="130">
        <f t="shared" ref="E185:E193" si="6">C185*D185</f>
        <v>20</v>
      </c>
      <c r="F185" s="158"/>
      <c r="H185" s="82"/>
    </row>
    <row r="186" spans="1:10" x14ac:dyDescent="0.2">
      <c r="A186" s="159" t="s">
        <v>219</v>
      </c>
      <c r="B186" s="129" t="s">
        <v>166</v>
      </c>
      <c r="C186" s="128">
        <v>0.16666666666666666</v>
      </c>
      <c r="D186" s="130">
        <v>30</v>
      </c>
      <c r="E186" s="130">
        <f t="shared" si="6"/>
        <v>5</v>
      </c>
      <c r="F186" s="158"/>
      <c r="H186" s="82"/>
    </row>
    <row r="187" spans="1:10" ht="38.25" x14ac:dyDescent="0.2">
      <c r="A187" s="157" t="s">
        <v>168</v>
      </c>
      <c r="B187" s="129" t="s">
        <v>169</v>
      </c>
      <c r="C187" s="128">
        <v>0.33333333333333331</v>
      </c>
      <c r="D187" s="130">
        <v>52</v>
      </c>
      <c r="E187" s="130">
        <f t="shared" si="6"/>
        <v>17.333333333333332</v>
      </c>
      <c r="F187" s="158"/>
      <c r="H187" s="82"/>
    </row>
    <row r="188" spans="1:10" ht="38.25" x14ac:dyDescent="0.2">
      <c r="A188" s="157" t="s">
        <v>170</v>
      </c>
      <c r="B188" s="129" t="s">
        <v>166</v>
      </c>
      <c r="C188" s="128">
        <v>0.5</v>
      </c>
      <c r="D188" s="130">
        <v>25</v>
      </c>
      <c r="E188" s="130">
        <f t="shared" si="6"/>
        <v>12.5</v>
      </c>
      <c r="F188" s="158"/>
      <c r="H188" s="82"/>
    </row>
    <row r="189" spans="1:10" x14ac:dyDescent="0.2">
      <c r="A189" s="160" t="s">
        <v>171</v>
      </c>
      <c r="B189" s="131" t="s">
        <v>166</v>
      </c>
      <c r="C189" s="128">
        <v>8.3333333333333329E-2</v>
      </c>
      <c r="D189" s="130">
        <v>25.45</v>
      </c>
      <c r="E189" s="130">
        <f t="shared" si="6"/>
        <v>2.1208333333333331</v>
      </c>
      <c r="F189" s="161"/>
      <c r="H189" s="82"/>
    </row>
    <row r="190" spans="1:10" x14ac:dyDescent="0.2">
      <c r="A190" s="157" t="s">
        <v>172</v>
      </c>
      <c r="B190" s="129" t="s">
        <v>169</v>
      </c>
      <c r="C190" s="128">
        <v>0.5</v>
      </c>
      <c r="D190" s="130">
        <v>10</v>
      </c>
      <c r="E190" s="130">
        <f t="shared" si="6"/>
        <v>5</v>
      </c>
      <c r="F190" s="158"/>
      <c r="H190" s="82"/>
    </row>
    <row r="191" spans="1:10" ht="36" x14ac:dyDescent="0.2">
      <c r="A191" s="162" t="s">
        <v>173</v>
      </c>
      <c r="B191" s="129" t="s">
        <v>166</v>
      </c>
      <c r="C191" s="128">
        <v>3.3333333333333333E-2</v>
      </c>
      <c r="D191" s="130">
        <v>62.9</v>
      </c>
      <c r="E191" s="130">
        <f t="shared" si="6"/>
        <v>2.0966666666666667</v>
      </c>
      <c r="F191" s="158"/>
      <c r="H191" s="82"/>
    </row>
    <row r="192" spans="1:10" ht="25.5" x14ac:dyDescent="0.2">
      <c r="A192" s="157" t="s">
        <v>174</v>
      </c>
      <c r="B192" s="129" t="s">
        <v>175</v>
      </c>
      <c r="C192" s="128">
        <v>0.5</v>
      </c>
      <c r="D192" s="130">
        <v>30</v>
      </c>
      <c r="E192" s="130">
        <f t="shared" si="6"/>
        <v>15</v>
      </c>
      <c r="F192" s="158"/>
      <c r="H192" s="82"/>
    </row>
    <row r="193" spans="1:10" x14ac:dyDescent="0.2">
      <c r="A193" s="163" t="s">
        <v>200</v>
      </c>
      <c r="B193" s="109"/>
      <c r="C193" s="109"/>
      <c r="D193" s="109"/>
      <c r="E193" s="130">
        <f t="shared" si="6"/>
        <v>0</v>
      </c>
      <c r="F193" s="113"/>
      <c r="H193" s="82"/>
    </row>
    <row r="194" spans="1:10" x14ac:dyDescent="0.2">
      <c r="A194" s="354" t="s">
        <v>199</v>
      </c>
      <c r="B194" s="355"/>
      <c r="C194" s="355"/>
      <c r="D194" s="356"/>
      <c r="E194" s="138">
        <f>SUM(E184:E192)</f>
        <v>100.7175</v>
      </c>
      <c r="F194" s="158"/>
    </row>
    <row r="195" spans="1:10" x14ac:dyDescent="0.2">
      <c r="A195" s="156"/>
      <c r="B195" s="139"/>
      <c r="C195" s="139"/>
      <c r="D195" s="144"/>
      <c r="E195" s="144"/>
      <c r="F195" s="113"/>
      <c r="I195" s="82"/>
      <c r="J195"/>
    </row>
    <row r="196" spans="1:10" x14ac:dyDescent="0.2">
      <c r="A196" s="156"/>
      <c r="B196" s="139"/>
      <c r="C196" s="139"/>
      <c r="D196" s="144"/>
      <c r="E196" s="144"/>
      <c r="F196" s="155"/>
    </row>
    <row r="197" spans="1:10" ht="15" x14ac:dyDescent="0.2">
      <c r="A197" s="154" t="s">
        <v>218</v>
      </c>
      <c r="B197" s="139"/>
      <c r="C197" s="139"/>
      <c r="D197" s="144"/>
      <c r="E197" s="144"/>
      <c r="F197" s="155"/>
    </row>
    <row r="198" spans="1:10" ht="13.5" thickBot="1" x14ac:dyDescent="0.25">
      <c r="A198" s="156"/>
      <c r="B198" s="139"/>
      <c r="C198" s="139"/>
      <c r="D198" s="144"/>
      <c r="E198" s="144"/>
      <c r="F198" s="155"/>
    </row>
    <row r="199" spans="1:10" ht="24.75" thickBot="1" x14ac:dyDescent="0.25">
      <c r="A199" s="116" t="s">
        <v>161</v>
      </c>
      <c r="B199" s="117" t="s">
        <v>162</v>
      </c>
      <c r="C199" s="117" t="s">
        <v>134</v>
      </c>
      <c r="D199" s="127" t="s">
        <v>163</v>
      </c>
      <c r="E199" s="127" t="s">
        <v>204</v>
      </c>
      <c r="F199" s="113"/>
      <c r="I199" s="82"/>
      <c r="J199"/>
    </row>
    <row r="200" spans="1:10" x14ac:dyDescent="0.2">
      <c r="A200" s="164" t="s">
        <v>165</v>
      </c>
      <c r="B200" s="122" t="s">
        <v>166</v>
      </c>
      <c r="C200" s="120">
        <v>0.16666666666666666</v>
      </c>
      <c r="D200" s="123">
        <v>65</v>
      </c>
      <c r="E200" s="123">
        <f>C200*D200</f>
        <v>10.833333333333332</v>
      </c>
      <c r="F200" s="155"/>
    </row>
    <row r="201" spans="1:10" x14ac:dyDescent="0.2">
      <c r="A201" s="164" t="s">
        <v>167</v>
      </c>
      <c r="B201" s="122" t="s">
        <v>166</v>
      </c>
      <c r="C201" s="120">
        <v>0.33333333333333331</v>
      </c>
      <c r="D201" s="123">
        <v>40</v>
      </c>
      <c r="E201" s="123">
        <f t="shared" ref="E201:E205" si="7">C201*D201</f>
        <v>13.333333333333332</v>
      </c>
      <c r="F201" s="155"/>
    </row>
    <row r="202" spans="1:10" x14ac:dyDescent="0.2">
      <c r="A202" s="164" t="s">
        <v>168</v>
      </c>
      <c r="B202" s="122" t="s">
        <v>169</v>
      </c>
      <c r="C202" s="120">
        <v>0.16666666666666666</v>
      </c>
      <c r="D202" s="123">
        <v>52</v>
      </c>
      <c r="E202" s="123">
        <f t="shared" si="7"/>
        <v>8.6666666666666661</v>
      </c>
      <c r="F202" s="155"/>
    </row>
    <row r="203" spans="1:10" x14ac:dyDescent="0.2">
      <c r="A203" s="164" t="s">
        <v>170</v>
      </c>
      <c r="B203" s="122" t="s">
        <v>166</v>
      </c>
      <c r="C203" s="120">
        <v>8.3333333333333329E-2</v>
      </c>
      <c r="D203" s="123">
        <v>25</v>
      </c>
      <c r="E203" s="123">
        <f t="shared" si="7"/>
        <v>2.083333333333333</v>
      </c>
      <c r="F203" s="155"/>
    </row>
    <row r="204" spans="1:10" x14ac:dyDescent="0.2">
      <c r="A204" s="164" t="s">
        <v>174</v>
      </c>
      <c r="B204" s="122" t="s">
        <v>175</v>
      </c>
      <c r="C204" s="120">
        <v>0.5</v>
      </c>
      <c r="D204" s="123">
        <v>30</v>
      </c>
      <c r="E204" s="123">
        <f t="shared" si="7"/>
        <v>15</v>
      </c>
      <c r="F204" s="155"/>
    </row>
    <row r="205" spans="1:10" x14ac:dyDescent="0.2">
      <c r="A205" s="165" t="s">
        <v>200</v>
      </c>
      <c r="B205" s="122"/>
      <c r="C205" s="124"/>
      <c r="D205" s="123"/>
      <c r="E205" s="123">
        <f t="shared" si="7"/>
        <v>0</v>
      </c>
      <c r="F205" s="155"/>
    </row>
    <row r="206" spans="1:10" x14ac:dyDescent="0.2">
      <c r="A206" s="251" t="s">
        <v>201</v>
      </c>
      <c r="B206" s="252"/>
      <c r="C206" s="252"/>
      <c r="D206" s="253"/>
      <c r="E206" s="140">
        <f>SUM(E200:E205)</f>
        <v>49.916666666666664</v>
      </c>
      <c r="F206" s="155"/>
    </row>
    <row r="207" spans="1:10" x14ac:dyDescent="0.2">
      <c r="A207" s="156"/>
      <c r="B207" s="139"/>
      <c r="C207" s="139"/>
      <c r="D207" s="144"/>
      <c r="E207" s="144"/>
      <c r="F207" s="113"/>
      <c r="I207" s="82"/>
      <c r="J207"/>
    </row>
    <row r="208" spans="1:10" ht="13.5" thickBot="1" x14ac:dyDescent="0.25">
      <c r="A208" s="166"/>
      <c r="B208" s="167"/>
      <c r="C208" s="167"/>
      <c r="D208" s="168"/>
      <c r="E208" s="168"/>
      <c r="F208" s="169"/>
    </row>
    <row r="209" spans="1:13" ht="69.75" customHeight="1" thickBot="1" x14ac:dyDescent="0.25"/>
    <row r="210" spans="1:13" x14ac:dyDescent="0.2">
      <c r="A210" s="153"/>
      <c r="B210" s="149"/>
      <c r="C210" s="149"/>
      <c r="D210" s="149"/>
      <c r="E210" s="149"/>
      <c r="F210" s="150"/>
      <c r="I210" s="82"/>
    </row>
    <row r="211" spans="1:13" ht="15" x14ac:dyDescent="0.2">
      <c r="A211" s="154" t="s">
        <v>206</v>
      </c>
      <c r="B211" s="139"/>
      <c r="C211" s="139"/>
      <c r="D211" s="144"/>
      <c r="E211" s="144"/>
      <c r="F211" s="155"/>
    </row>
    <row r="212" spans="1:13" x14ac:dyDescent="0.2">
      <c r="A212" s="156"/>
      <c r="B212" s="139"/>
      <c r="C212" s="139"/>
      <c r="D212" s="144"/>
      <c r="E212" s="144"/>
      <c r="F212" s="155"/>
    </row>
    <row r="213" spans="1:13" x14ac:dyDescent="0.2">
      <c r="A213" s="170" t="s">
        <v>249</v>
      </c>
      <c r="B213" s="139"/>
      <c r="C213" s="139"/>
      <c r="D213" s="144"/>
      <c r="E213" s="144"/>
      <c r="F213" s="155"/>
    </row>
    <row r="214" spans="1:13" x14ac:dyDescent="0.2">
      <c r="A214" s="170"/>
      <c r="B214" s="139"/>
      <c r="C214" s="139"/>
      <c r="D214" s="144"/>
      <c r="E214" s="144"/>
      <c r="F214" s="155"/>
    </row>
    <row r="215" spans="1:13" x14ac:dyDescent="0.2">
      <c r="A215" s="361" t="s">
        <v>225</v>
      </c>
      <c r="B215" s="361"/>
      <c r="C215" s="187">
        <v>1</v>
      </c>
      <c r="D215" s="144"/>
      <c r="E215" s="144"/>
      <c r="F215" s="155"/>
    </row>
    <row r="216" spans="1:13" ht="24.75" customHeight="1" x14ac:dyDescent="0.2">
      <c r="A216" s="362" t="s">
        <v>221</v>
      </c>
      <c r="B216" s="362"/>
      <c r="C216" s="188">
        <v>400000</v>
      </c>
      <c r="D216" s="144"/>
      <c r="E216" s="144"/>
      <c r="F216" s="155"/>
      <c r="H216" s="232"/>
      <c r="I216" s="232"/>
      <c r="J216" s="233"/>
      <c r="K216" s="232"/>
      <c r="L216" s="232"/>
      <c r="M216" s="232"/>
    </row>
    <row r="217" spans="1:13" x14ac:dyDescent="0.2">
      <c r="A217" s="362" t="s">
        <v>220</v>
      </c>
      <c r="B217" s="362"/>
      <c r="C217" s="236">
        <v>1072</v>
      </c>
      <c r="D217" s="144"/>
      <c r="E217" s="144"/>
      <c r="F217" s="155"/>
      <c r="H217" s="235"/>
      <c r="I217" s="235"/>
      <c r="J217" s="235"/>
      <c r="K217" s="235"/>
      <c r="L217" s="234"/>
      <c r="M217" s="232"/>
    </row>
    <row r="218" spans="1:13" x14ac:dyDescent="0.2">
      <c r="A218" s="156"/>
      <c r="B218" s="139"/>
      <c r="C218" s="139"/>
      <c r="D218" s="144"/>
      <c r="E218" s="144"/>
      <c r="F218" s="155"/>
    </row>
    <row r="219" spans="1:13" x14ac:dyDescent="0.2">
      <c r="A219" s="170" t="s">
        <v>234</v>
      </c>
      <c r="B219" s="139"/>
      <c r="C219" s="139"/>
      <c r="D219" s="144"/>
      <c r="E219" s="144"/>
      <c r="F219" s="155"/>
    </row>
    <row r="220" spans="1:13" x14ac:dyDescent="0.2">
      <c r="A220" s="360" t="s">
        <v>228</v>
      </c>
      <c r="B220" s="360"/>
      <c r="C220" s="360"/>
      <c r="D220" s="189">
        <v>0.7</v>
      </c>
      <c r="E220" s="144"/>
      <c r="F220" s="155"/>
    </row>
    <row r="221" spans="1:13" ht="52.5" customHeight="1" thickBot="1" x14ac:dyDescent="0.25">
      <c r="A221" s="183" t="s">
        <v>161</v>
      </c>
      <c r="B221" s="184" t="s">
        <v>162</v>
      </c>
      <c r="C221" s="185" t="s">
        <v>223</v>
      </c>
      <c r="D221" s="186" t="s">
        <v>222</v>
      </c>
      <c r="E221" s="137" t="s">
        <v>203</v>
      </c>
      <c r="F221" s="113"/>
      <c r="I221" s="82"/>
      <c r="J221"/>
    </row>
    <row r="222" spans="1:13" ht="38.25" x14ac:dyDescent="0.2">
      <c r="A222" s="171" t="s">
        <v>202</v>
      </c>
      <c r="B222" s="122" t="s">
        <v>3</v>
      </c>
      <c r="C222" s="142">
        <f>D220</f>
        <v>0.7</v>
      </c>
      <c r="D222" s="123">
        <f>C216*C222</f>
        <v>280000</v>
      </c>
      <c r="E222" s="140">
        <f>D222/60</f>
        <v>4666.666666666667</v>
      </c>
      <c r="F222" s="155"/>
    </row>
    <row r="223" spans="1:13" x14ac:dyDescent="0.2">
      <c r="A223" s="156"/>
      <c r="B223" s="139"/>
      <c r="C223" s="139"/>
      <c r="D223" s="144"/>
      <c r="E223" s="144"/>
      <c r="F223" s="113"/>
      <c r="I223" s="82"/>
      <c r="J223"/>
    </row>
    <row r="224" spans="1:13" x14ac:dyDescent="0.2">
      <c r="A224" s="170" t="s">
        <v>207</v>
      </c>
      <c r="B224" s="139"/>
      <c r="C224" s="139"/>
      <c r="D224" s="144"/>
      <c r="E224" s="144"/>
      <c r="F224" s="155"/>
    </row>
    <row r="225" spans="1:10" ht="13.5" thickBot="1" x14ac:dyDescent="0.25">
      <c r="A225" s="363" t="s">
        <v>229</v>
      </c>
      <c r="B225" s="364"/>
      <c r="C225" s="364"/>
      <c r="D225" s="365"/>
      <c r="E225" s="190">
        <v>7.0000000000000001E-3</v>
      </c>
      <c r="F225" s="155"/>
    </row>
    <row r="226" spans="1:10" ht="24.75" thickBot="1" x14ac:dyDescent="0.25">
      <c r="A226" s="116" t="s">
        <v>161</v>
      </c>
      <c r="B226" s="117" t="s">
        <v>162</v>
      </c>
      <c r="C226" s="126" t="s">
        <v>224</v>
      </c>
      <c r="D226" s="118" t="s">
        <v>163</v>
      </c>
      <c r="E226" s="118" t="s">
        <v>203</v>
      </c>
      <c r="F226" s="113"/>
      <c r="I226" s="82"/>
      <c r="J226"/>
    </row>
    <row r="227" spans="1:10" ht="45" customHeight="1" x14ac:dyDescent="0.2">
      <c r="A227" s="174" t="s">
        <v>176</v>
      </c>
      <c r="B227" s="122" t="s">
        <v>3</v>
      </c>
      <c r="C227" s="141">
        <f>E225</f>
        <v>7.0000000000000001E-3</v>
      </c>
      <c r="D227" s="123">
        <f>C216</f>
        <v>400000</v>
      </c>
      <c r="E227" s="140">
        <f>D227*C227</f>
        <v>2800</v>
      </c>
      <c r="F227" s="173"/>
    </row>
    <row r="228" spans="1:10" x14ac:dyDescent="0.2">
      <c r="A228" s="156"/>
      <c r="B228" s="139"/>
      <c r="C228" s="136"/>
      <c r="D228" s="136"/>
      <c r="E228" s="136"/>
      <c r="F228" s="113"/>
      <c r="I228" s="82"/>
      <c r="J228"/>
    </row>
    <row r="229" spans="1:10" x14ac:dyDescent="0.2">
      <c r="A229" s="156"/>
      <c r="B229" s="139"/>
      <c r="C229" s="139"/>
      <c r="D229" s="144"/>
      <c r="E229" s="144"/>
      <c r="F229" s="155"/>
    </row>
    <row r="230" spans="1:10" ht="13.5" thickBot="1" x14ac:dyDescent="0.25">
      <c r="A230" s="170" t="s">
        <v>208</v>
      </c>
      <c r="B230" s="139"/>
      <c r="C230" s="139"/>
      <c r="D230" s="144"/>
      <c r="E230" s="144"/>
      <c r="F230" s="155"/>
    </row>
    <row r="231" spans="1:10" ht="13.5" thickBot="1" x14ac:dyDescent="0.25">
      <c r="A231" s="116" t="s">
        <v>161</v>
      </c>
      <c r="B231" s="117" t="s">
        <v>162</v>
      </c>
      <c r="C231" s="117" t="s">
        <v>134</v>
      </c>
      <c r="D231" s="118" t="s">
        <v>163</v>
      </c>
      <c r="E231" s="118" t="s">
        <v>203</v>
      </c>
      <c r="F231" s="113"/>
      <c r="I231" s="82"/>
      <c r="J231"/>
    </row>
    <row r="232" spans="1:10" x14ac:dyDescent="0.2">
      <c r="A232" s="175" t="s">
        <v>177</v>
      </c>
      <c r="B232" s="119" t="s">
        <v>166</v>
      </c>
      <c r="C232" s="191">
        <v>8.3333333333333329E-2</v>
      </c>
      <c r="D232" s="192">
        <f>C216*0.01</f>
        <v>4000</v>
      </c>
      <c r="E232" s="121">
        <f>D232*C232</f>
        <v>333.33333333333331</v>
      </c>
      <c r="F232" s="155"/>
    </row>
    <row r="233" spans="1:10" ht="38.25" x14ac:dyDescent="0.2">
      <c r="A233" s="171" t="s">
        <v>233</v>
      </c>
      <c r="B233" s="122" t="s">
        <v>166</v>
      </c>
      <c r="C233" s="191">
        <v>8.3333333333333329E-2</v>
      </c>
      <c r="D233" s="193">
        <v>183.13</v>
      </c>
      <c r="E233" s="121">
        <f t="shared" ref="E233:E234" si="8">D233*C233</f>
        <v>15.260833333333332</v>
      </c>
      <c r="F233" s="155"/>
    </row>
    <row r="234" spans="1:10" ht="25.5" x14ac:dyDescent="0.2">
      <c r="A234" s="174" t="s">
        <v>178</v>
      </c>
      <c r="B234" s="122" t="s">
        <v>166</v>
      </c>
      <c r="C234" s="191">
        <v>8.3333333333333329E-2</v>
      </c>
      <c r="D234" s="193">
        <v>3000</v>
      </c>
      <c r="E234" s="121">
        <f t="shared" si="8"/>
        <v>250</v>
      </c>
      <c r="F234" s="176"/>
    </row>
    <row r="235" spans="1:10" x14ac:dyDescent="0.2">
      <c r="A235" s="251" t="s">
        <v>203</v>
      </c>
      <c r="B235" s="252"/>
      <c r="C235" s="252"/>
      <c r="D235" s="253"/>
      <c r="E235" s="140">
        <f>SUM(E232:E234)</f>
        <v>598.59416666666664</v>
      </c>
      <c r="F235" s="155"/>
    </row>
    <row r="236" spans="1:10" x14ac:dyDescent="0.2">
      <c r="A236" s="156"/>
      <c r="B236" s="139"/>
      <c r="C236" s="139"/>
      <c r="D236" s="144"/>
      <c r="E236" s="144"/>
      <c r="F236" s="113"/>
      <c r="I236" s="82"/>
      <c r="J236"/>
    </row>
    <row r="237" spans="1:10" ht="13.5" thickBot="1" x14ac:dyDescent="0.25">
      <c r="A237" s="170" t="s">
        <v>209</v>
      </c>
      <c r="B237" s="177"/>
      <c r="C237" s="178"/>
      <c r="D237" s="144"/>
      <c r="E237" s="144"/>
      <c r="F237" s="155"/>
    </row>
    <row r="238" spans="1:10" ht="13.5" thickBot="1" x14ac:dyDescent="0.25">
      <c r="A238" s="116" t="s">
        <v>161</v>
      </c>
      <c r="B238" s="117" t="s">
        <v>162</v>
      </c>
      <c r="C238" s="117" t="s">
        <v>134</v>
      </c>
      <c r="D238" s="118" t="s">
        <v>163</v>
      </c>
      <c r="E238" s="118" t="s">
        <v>164</v>
      </c>
      <c r="F238" s="113"/>
      <c r="I238" s="82"/>
      <c r="J238"/>
    </row>
    <row r="239" spans="1:10" ht="38.25" x14ac:dyDescent="0.2">
      <c r="A239" s="179" t="s">
        <v>179</v>
      </c>
      <c r="B239" s="119" t="s">
        <v>180</v>
      </c>
      <c r="C239" s="194">
        <v>1.8</v>
      </c>
      <c r="D239" s="195">
        <v>4.6500000000000004</v>
      </c>
      <c r="E239" s="143"/>
      <c r="F239" s="182" t="s">
        <v>243</v>
      </c>
    </row>
    <row r="240" spans="1:10" ht="25.5" x14ac:dyDescent="0.2">
      <c r="A240" s="174" t="s">
        <v>181</v>
      </c>
      <c r="B240" s="122" t="s">
        <v>160</v>
      </c>
      <c r="C240" s="134">
        <f>C217</f>
        <v>1072</v>
      </c>
      <c r="D240" s="132">
        <f>D239/C239</f>
        <v>2.5833333333333335</v>
      </c>
      <c r="E240" s="123">
        <f>C240*D240</f>
        <v>2769.3333333333335</v>
      </c>
      <c r="F240" s="155"/>
    </row>
    <row r="241" spans="1:10" ht="38.25" x14ac:dyDescent="0.2">
      <c r="A241" s="174" t="s">
        <v>182</v>
      </c>
      <c r="B241" s="122" t="s">
        <v>183</v>
      </c>
      <c r="C241" s="196">
        <v>6</v>
      </c>
      <c r="D241" s="193">
        <v>22</v>
      </c>
      <c r="E241" s="145"/>
      <c r="F241" s="155"/>
    </row>
    <row r="242" spans="1:10" ht="38.25" x14ac:dyDescent="0.2">
      <c r="A242" s="174" t="s">
        <v>184</v>
      </c>
      <c r="B242" s="122" t="s">
        <v>160</v>
      </c>
      <c r="C242" s="135">
        <f>C240</f>
        <v>1072</v>
      </c>
      <c r="D242" s="133">
        <f>C241*D241/1000</f>
        <v>0.13200000000000001</v>
      </c>
      <c r="E242" s="123">
        <f>C242*D242</f>
        <v>141.50400000000002</v>
      </c>
      <c r="F242" s="155"/>
    </row>
    <row r="243" spans="1:10" ht="38.25" x14ac:dyDescent="0.2">
      <c r="A243" s="174" t="s">
        <v>185</v>
      </c>
      <c r="B243" s="122" t="s">
        <v>183</v>
      </c>
      <c r="C243" s="196">
        <v>0.85</v>
      </c>
      <c r="D243" s="193">
        <v>18.62</v>
      </c>
      <c r="E243" s="145"/>
      <c r="F243" s="155"/>
    </row>
    <row r="244" spans="1:10" ht="38.25" x14ac:dyDescent="0.2">
      <c r="A244" s="174" t="s">
        <v>186</v>
      </c>
      <c r="B244" s="122" t="s">
        <v>160</v>
      </c>
      <c r="C244" s="135">
        <f>C240</f>
        <v>1072</v>
      </c>
      <c r="D244" s="133">
        <f>D243*C243/1000</f>
        <v>1.5827000000000001E-2</v>
      </c>
      <c r="E244" s="123">
        <f>C244*D244</f>
        <v>16.966544000000003</v>
      </c>
      <c r="F244" s="155"/>
    </row>
    <row r="245" spans="1:10" ht="38.25" x14ac:dyDescent="0.2">
      <c r="A245" s="174" t="s">
        <v>187</v>
      </c>
      <c r="B245" s="122" t="s">
        <v>183</v>
      </c>
      <c r="C245" s="196">
        <v>5</v>
      </c>
      <c r="D245" s="193">
        <v>18.3</v>
      </c>
      <c r="E245" s="145"/>
      <c r="F245" s="155"/>
    </row>
    <row r="246" spans="1:10" ht="38.25" x14ac:dyDescent="0.2">
      <c r="A246" s="174" t="s">
        <v>188</v>
      </c>
      <c r="B246" s="122" t="s">
        <v>160</v>
      </c>
      <c r="C246" s="135">
        <f>C240</f>
        <v>1072</v>
      </c>
      <c r="D246" s="133">
        <f>C245*D245/1000</f>
        <v>9.1499999999999998E-2</v>
      </c>
      <c r="E246" s="123">
        <f>C246*D246</f>
        <v>98.087999999999994</v>
      </c>
      <c r="F246" s="155"/>
    </row>
    <row r="247" spans="1:10" ht="38.25" x14ac:dyDescent="0.2">
      <c r="A247" s="174" t="s">
        <v>189</v>
      </c>
      <c r="B247" s="122" t="s">
        <v>190</v>
      </c>
      <c r="C247" s="197">
        <v>2</v>
      </c>
      <c r="D247" s="193">
        <v>33</v>
      </c>
      <c r="E247" s="145"/>
      <c r="F247" s="155"/>
    </row>
    <row r="248" spans="1:10" ht="25.5" x14ac:dyDescent="0.2">
      <c r="A248" s="174" t="s">
        <v>191</v>
      </c>
      <c r="B248" s="122" t="s">
        <v>160</v>
      </c>
      <c r="C248" s="135">
        <f>C242</f>
        <v>1072</v>
      </c>
      <c r="D248" s="133">
        <f>C247*D247/1000</f>
        <v>6.6000000000000003E-2</v>
      </c>
      <c r="E248" s="123">
        <f>C248*D248</f>
        <v>70.75200000000001</v>
      </c>
      <c r="F248" s="155"/>
    </row>
    <row r="249" spans="1:10" x14ac:dyDescent="0.2">
      <c r="A249" s="357" t="s">
        <v>210</v>
      </c>
      <c r="B249" s="358"/>
      <c r="C249" s="358"/>
      <c r="D249" s="358"/>
      <c r="E249" s="146">
        <f>E248+E246+E244+E242+E240</f>
        <v>3096.6438773333334</v>
      </c>
      <c r="F249" s="113"/>
      <c r="I249" s="82"/>
      <c r="J249"/>
    </row>
    <row r="250" spans="1:10" x14ac:dyDescent="0.2">
      <c r="A250" s="156"/>
      <c r="B250" s="139"/>
      <c r="C250" s="139"/>
      <c r="D250" s="144"/>
      <c r="E250" s="144"/>
      <c r="F250" s="155"/>
    </row>
    <row r="251" spans="1:10" ht="13.5" thickBot="1" x14ac:dyDescent="0.25">
      <c r="A251" s="170" t="s">
        <v>211</v>
      </c>
      <c r="B251" s="139"/>
      <c r="C251" s="139"/>
      <c r="D251" s="144"/>
      <c r="E251" s="144"/>
      <c r="F251" s="155"/>
    </row>
    <row r="252" spans="1:10" ht="60.75" thickBot="1" x14ac:dyDescent="0.25">
      <c r="A252" s="116" t="s">
        <v>161</v>
      </c>
      <c r="B252" s="117" t="s">
        <v>162</v>
      </c>
      <c r="C252" s="126" t="s">
        <v>226</v>
      </c>
      <c r="D252" s="181" t="s">
        <v>227</v>
      </c>
      <c r="E252" s="118" t="s">
        <v>212</v>
      </c>
      <c r="F252" s="113"/>
      <c r="I252" s="82"/>
      <c r="J252"/>
    </row>
    <row r="253" spans="1:10" ht="38.25" x14ac:dyDescent="0.2">
      <c r="A253" s="174" t="s">
        <v>192</v>
      </c>
      <c r="B253" s="122" t="s">
        <v>3</v>
      </c>
      <c r="C253" s="203">
        <v>0.6</v>
      </c>
      <c r="D253" s="123">
        <f>C216*C253</f>
        <v>240000</v>
      </c>
      <c r="E253" s="140">
        <f>D253/60</f>
        <v>4000</v>
      </c>
      <c r="F253" s="155"/>
    </row>
    <row r="254" spans="1:10" x14ac:dyDescent="0.2">
      <c r="A254" s="156"/>
      <c r="B254" s="139"/>
      <c r="C254" s="139"/>
      <c r="D254" s="144"/>
      <c r="E254" s="144"/>
      <c r="F254" s="113"/>
      <c r="I254" s="82"/>
      <c r="J254"/>
    </row>
    <row r="255" spans="1:10" ht="13.5" thickBot="1" x14ac:dyDescent="0.25">
      <c r="A255" s="170" t="s">
        <v>213</v>
      </c>
      <c r="B255" s="139"/>
      <c r="C255" s="139"/>
      <c r="D255" s="144"/>
      <c r="E255" s="144"/>
      <c r="F255" s="155"/>
    </row>
    <row r="256" spans="1:10" ht="13.5" thickBot="1" x14ac:dyDescent="0.25">
      <c r="A256" s="116" t="s">
        <v>161</v>
      </c>
      <c r="B256" s="117" t="s">
        <v>162</v>
      </c>
      <c r="C256" s="117" t="s">
        <v>134</v>
      </c>
      <c r="D256" s="118" t="s">
        <v>163</v>
      </c>
      <c r="E256" s="118" t="s">
        <v>135</v>
      </c>
      <c r="F256" s="155"/>
      <c r="I256" s="82"/>
    </row>
    <row r="257" spans="1:10" ht="25.5" x14ac:dyDescent="0.2">
      <c r="A257" s="172" t="s">
        <v>214</v>
      </c>
      <c r="B257" s="119" t="s">
        <v>166</v>
      </c>
      <c r="C257" s="198">
        <v>6</v>
      </c>
      <c r="D257" s="192">
        <v>2600</v>
      </c>
      <c r="E257" s="121">
        <f>D257*C257</f>
        <v>15600</v>
      </c>
      <c r="F257" s="155"/>
    </row>
    <row r="258" spans="1:10" x14ac:dyDescent="0.2">
      <c r="A258" s="172" t="s">
        <v>231</v>
      </c>
      <c r="B258" s="202" t="s">
        <v>162</v>
      </c>
      <c r="C258" s="198">
        <v>6</v>
      </c>
      <c r="D258" s="192">
        <v>143</v>
      </c>
      <c r="E258" s="121">
        <f t="shared" ref="E258:E260" si="9">D258*C258</f>
        <v>858</v>
      </c>
      <c r="F258" s="155"/>
    </row>
    <row r="259" spans="1:10" ht="25.5" x14ac:dyDescent="0.2">
      <c r="A259" s="172" t="s">
        <v>232</v>
      </c>
      <c r="B259" s="202" t="s">
        <v>162</v>
      </c>
      <c r="C259" s="198">
        <v>6</v>
      </c>
      <c r="D259" s="192">
        <v>83</v>
      </c>
      <c r="E259" s="121">
        <f t="shared" si="9"/>
        <v>498</v>
      </c>
      <c r="F259" s="155"/>
    </row>
    <row r="260" spans="1:10" ht="25.5" x14ac:dyDescent="0.2">
      <c r="A260" s="179" t="s">
        <v>193</v>
      </c>
      <c r="B260" s="119" t="s">
        <v>166</v>
      </c>
      <c r="C260" s="198">
        <v>18</v>
      </c>
      <c r="D260" s="192">
        <v>999</v>
      </c>
      <c r="E260" s="121">
        <f t="shared" si="9"/>
        <v>17982</v>
      </c>
      <c r="F260" s="155"/>
    </row>
    <row r="261" spans="1:10" x14ac:dyDescent="0.2">
      <c r="A261" s="366" t="s">
        <v>230</v>
      </c>
      <c r="B261" s="367"/>
      <c r="C261" s="367"/>
      <c r="D261" s="367"/>
      <c r="E261" s="123">
        <f>SUM(E257:E260)</f>
        <v>34938</v>
      </c>
      <c r="F261" s="155"/>
    </row>
    <row r="262" spans="1:10" ht="13.5" thickBot="1" x14ac:dyDescent="0.25">
      <c r="A262" s="170"/>
      <c r="B262" s="139"/>
      <c r="C262" s="139"/>
      <c r="D262" s="144"/>
      <c r="E262" s="144"/>
      <c r="F262" s="155"/>
    </row>
    <row r="263" spans="1:10" ht="13.5" thickBot="1" x14ac:dyDescent="0.25">
      <c r="A263" s="116" t="s">
        <v>161</v>
      </c>
      <c r="B263" s="117" t="s">
        <v>162</v>
      </c>
      <c r="C263" s="117" t="s">
        <v>134</v>
      </c>
      <c r="D263" s="118" t="s">
        <v>163</v>
      </c>
      <c r="E263" s="118" t="s">
        <v>164</v>
      </c>
      <c r="F263" s="113"/>
      <c r="I263" s="82"/>
      <c r="J263"/>
    </row>
    <row r="264" spans="1:10" ht="38.25" x14ac:dyDescent="0.2">
      <c r="A264" s="174" t="s">
        <v>194</v>
      </c>
      <c r="B264" s="122" t="s">
        <v>195</v>
      </c>
      <c r="C264" s="199">
        <v>73000</v>
      </c>
      <c r="D264" s="123">
        <f>E261</f>
        <v>34938</v>
      </c>
      <c r="E264" s="123">
        <f>D264/C264</f>
        <v>0.4786027397260274</v>
      </c>
      <c r="F264" s="155"/>
    </row>
    <row r="265" spans="1:10" ht="25.5" x14ac:dyDescent="0.2">
      <c r="A265" s="174" t="s">
        <v>196</v>
      </c>
      <c r="B265" s="122" t="s">
        <v>160</v>
      </c>
      <c r="C265" s="135">
        <f>C217</f>
        <v>1072</v>
      </c>
      <c r="D265" s="123">
        <f>E264</f>
        <v>0.4786027397260274</v>
      </c>
      <c r="E265" s="123">
        <f>D265*C265</f>
        <v>513.06213698630143</v>
      </c>
      <c r="F265" s="155"/>
    </row>
    <row r="266" spans="1:10" x14ac:dyDescent="0.2">
      <c r="A266" s="359" t="s">
        <v>196</v>
      </c>
      <c r="B266" s="360"/>
      <c r="C266" s="360"/>
      <c r="D266" s="360"/>
      <c r="E266" s="146">
        <f>E265</f>
        <v>513.06213698630143</v>
      </c>
      <c r="F266" s="113"/>
      <c r="I266" s="82"/>
      <c r="J266"/>
    </row>
    <row r="267" spans="1:10" x14ac:dyDescent="0.2">
      <c r="A267" s="156"/>
      <c r="B267" s="139"/>
      <c r="C267" s="139"/>
      <c r="D267" s="144"/>
      <c r="E267" s="144"/>
      <c r="F267" s="155"/>
    </row>
    <row r="268" spans="1:10" x14ac:dyDescent="0.2">
      <c r="A268" s="180" t="s">
        <v>135</v>
      </c>
      <c r="B268" s="147" t="str">
        <f>A213</f>
        <v>6 - A -  Caminhão com coletor compactador</v>
      </c>
      <c r="C268" s="147"/>
      <c r="D268" s="148"/>
      <c r="E268" s="110"/>
      <c r="F268" s="113"/>
    </row>
    <row r="269" spans="1:10" x14ac:dyDescent="0.2">
      <c r="A269" s="269" t="s">
        <v>145</v>
      </c>
      <c r="B269" s="245"/>
      <c r="C269" s="245"/>
      <c r="D269" s="108" t="s">
        <v>215</v>
      </c>
      <c r="E269" s="110"/>
      <c r="F269" s="113"/>
    </row>
    <row r="270" spans="1:10" x14ac:dyDescent="0.2">
      <c r="A270" s="270" t="str">
        <f>A219</f>
        <v>1. Depreciação</v>
      </c>
      <c r="B270" s="271"/>
      <c r="C270" s="271"/>
      <c r="D270" s="152">
        <f>E222</f>
        <v>4666.666666666667</v>
      </c>
      <c r="E270" s="110"/>
      <c r="F270" s="113"/>
    </row>
    <row r="271" spans="1:10" x14ac:dyDescent="0.2">
      <c r="A271" s="270" t="str">
        <f>A224</f>
        <v>2.  Remuneração do Capital  Investido</v>
      </c>
      <c r="B271" s="271"/>
      <c r="C271" s="271"/>
      <c r="D271" s="152">
        <f>E227</f>
        <v>2800</v>
      </c>
      <c r="E271" s="110"/>
      <c r="F271" s="113"/>
    </row>
    <row r="272" spans="1:10" x14ac:dyDescent="0.2">
      <c r="A272" s="270" t="str">
        <f>A230</f>
        <v>3. Impostos e Seguros</v>
      </c>
      <c r="B272" s="271"/>
      <c r="C272" s="271"/>
      <c r="D272" s="152">
        <f>E235</f>
        <v>598.59416666666664</v>
      </c>
      <c r="E272" s="110"/>
      <c r="F272" s="113"/>
    </row>
    <row r="273" spans="1:6" x14ac:dyDescent="0.2">
      <c r="A273" s="270" t="str">
        <f>A237</f>
        <v>4. Consumos</v>
      </c>
      <c r="B273" s="271"/>
      <c r="C273" s="271"/>
      <c r="D273" s="152">
        <f>E249</f>
        <v>3096.6438773333334</v>
      </c>
      <c r="E273" s="110"/>
      <c r="F273" s="113"/>
    </row>
    <row r="274" spans="1:6" x14ac:dyDescent="0.2">
      <c r="A274" s="270" t="str">
        <f>A251</f>
        <v>5. Manutenção</v>
      </c>
      <c r="B274" s="271"/>
      <c r="C274" s="271"/>
      <c r="D274" s="152">
        <f>E253</f>
        <v>4000</v>
      </c>
      <c r="E274" s="110"/>
      <c r="F274" s="113"/>
    </row>
    <row r="275" spans="1:6" x14ac:dyDescent="0.2">
      <c r="A275" s="270" t="str">
        <f>A255</f>
        <v>6. Pneus</v>
      </c>
      <c r="B275" s="271"/>
      <c r="C275" s="271"/>
      <c r="D275" s="152">
        <f>E266</f>
        <v>513.06213698630143</v>
      </c>
      <c r="E275" s="110"/>
      <c r="F275" s="113"/>
    </row>
    <row r="276" spans="1:6" ht="15" x14ac:dyDescent="0.25">
      <c r="A276" s="352" t="s">
        <v>216</v>
      </c>
      <c r="B276" s="353"/>
      <c r="C276" s="353"/>
      <c r="D276" s="200">
        <f>SUM(D270:D275)</f>
        <v>15674.96684765297</v>
      </c>
      <c r="E276" s="110"/>
      <c r="F276" s="113"/>
    </row>
    <row r="277" spans="1:6" x14ac:dyDescent="0.2">
      <c r="A277" s="112"/>
      <c r="B277" s="110"/>
      <c r="C277" s="110"/>
      <c r="D277" s="110"/>
      <c r="E277" s="110"/>
      <c r="F277" s="113"/>
    </row>
    <row r="278" spans="1:6" ht="13.5" thickBot="1" x14ac:dyDescent="0.25">
      <c r="A278" s="114"/>
      <c r="B278" s="115"/>
      <c r="C278" s="115"/>
      <c r="D278" s="115"/>
      <c r="E278" s="115"/>
      <c r="F278" s="151"/>
    </row>
    <row r="280" spans="1:6" ht="13.5" thickBot="1" x14ac:dyDescent="0.25"/>
    <row r="281" spans="1:6" x14ac:dyDescent="0.2">
      <c r="A281" s="153"/>
      <c r="B281" s="149"/>
      <c r="C281" s="149"/>
      <c r="D281" s="149"/>
      <c r="E281" s="149"/>
      <c r="F281" s="150"/>
    </row>
    <row r="282" spans="1:6" ht="15" x14ac:dyDescent="0.2">
      <c r="A282" s="154" t="s">
        <v>235</v>
      </c>
      <c r="B282" s="139"/>
      <c r="C282" s="139"/>
      <c r="D282" s="144"/>
      <c r="E282" s="144"/>
      <c r="F282" s="113"/>
    </row>
    <row r="283" spans="1:6" ht="13.5" thickBot="1" x14ac:dyDescent="0.25">
      <c r="A283" s="156"/>
      <c r="B283" s="139"/>
      <c r="C283" s="139"/>
      <c r="D283" s="144"/>
      <c r="E283" s="144"/>
      <c r="F283" s="113"/>
    </row>
    <row r="284" spans="1:6" ht="24.75" thickBot="1" x14ac:dyDescent="0.25">
      <c r="A284" s="116" t="s">
        <v>161</v>
      </c>
      <c r="B284" s="117" t="s">
        <v>162</v>
      </c>
      <c r="C284" s="117" t="s">
        <v>134</v>
      </c>
      <c r="D284" s="127" t="s">
        <v>163</v>
      </c>
      <c r="E284" s="127" t="s">
        <v>256</v>
      </c>
      <c r="F284" s="113"/>
    </row>
    <row r="285" spans="1:6" x14ac:dyDescent="0.2">
      <c r="A285" s="165" t="s">
        <v>261</v>
      </c>
      <c r="B285" s="122" t="s">
        <v>166</v>
      </c>
      <c r="C285" s="120">
        <v>0.16666666666666666</v>
      </c>
      <c r="D285" s="123">
        <v>40</v>
      </c>
      <c r="E285" s="123">
        <f>C285*D285</f>
        <v>6.6666666666666661</v>
      </c>
      <c r="F285" s="113"/>
    </row>
    <row r="286" spans="1:6" x14ac:dyDescent="0.2">
      <c r="A286" s="165" t="s">
        <v>236</v>
      </c>
      <c r="B286" s="201" t="s">
        <v>162</v>
      </c>
      <c r="C286" s="120">
        <v>0.16666666666666666</v>
      </c>
      <c r="D286" s="123">
        <v>40</v>
      </c>
      <c r="E286" s="123">
        <f t="shared" ref="E286:E289" si="10">C286*D286</f>
        <v>6.6666666666666661</v>
      </c>
      <c r="F286" s="113"/>
    </row>
    <row r="287" spans="1:6" x14ac:dyDescent="0.2">
      <c r="A287" s="165" t="s">
        <v>237</v>
      </c>
      <c r="B287" s="201" t="s">
        <v>162</v>
      </c>
      <c r="C287" s="120">
        <v>0.33333333333333331</v>
      </c>
      <c r="D287" s="123">
        <v>30</v>
      </c>
      <c r="E287" s="123">
        <f t="shared" si="10"/>
        <v>10</v>
      </c>
      <c r="F287" s="113"/>
    </row>
    <row r="288" spans="1:6" x14ac:dyDescent="0.2">
      <c r="A288" s="165" t="s">
        <v>241</v>
      </c>
      <c r="B288" s="201" t="s">
        <v>262</v>
      </c>
      <c r="C288" s="237">
        <v>250</v>
      </c>
      <c r="D288" s="123">
        <v>0.42</v>
      </c>
      <c r="E288" s="123">
        <f t="shared" si="10"/>
        <v>105</v>
      </c>
      <c r="F288" s="113"/>
    </row>
    <row r="289" spans="1:6" x14ac:dyDescent="0.2">
      <c r="A289" s="165" t="s">
        <v>200</v>
      </c>
      <c r="B289" s="201" t="s">
        <v>162</v>
      </c>
      <c r="C289" s="124"/>
      <c r="D289" s="123"/>
      <c r="E289" s="123">
        <f t="shared" si="10"/>
        <v>0</v>
      </c>
      <c r="F289" s="113"/>
    </row>
    <row r="290" spans="1:6" x14ac:dyDescent="0.2">
      <c r="A290" s="251" t="s">
        <v>238</v>
      </c>
      <c r="B290" s="252"/>
      <c r="C290" s="252"/>
      <c r="D290" s="253"/>
      <c r="E290" s="140">
        <f>SUM(E285:E289)</f>
        <v>128.33333333333334</v>
      </c>
      <c r="F290" s="113"/>
    </row>
    <row r="291" spans="1:6" x14ac:dyDescent="0.2">
      <c r="A291" s="112"/>
      <c r="B291" s="110"/>
      <c r="C291" s="110"/>
      <c r="D291" s="110"/>
      <c r="E291" s="110"/>
      <c r="F291" s="113"/>
    </row>
    <row r="292" spans="1:6" x14ac:dyDescent="0.2">
      <c r="A292" s="112"/>
      <c r="B292" s="110"/>
      <c r="C292" s="110"/>
      <c r="D292" s="110"/>
      <c r="E292" s="110"/>
      <c r="F292" s="113"/>
    </row>
    <row r="293" spans="1:6" ht="13.5" thickBot="1" x14ac:dyDescent="0.25">
      <c r="A293" s="114"/>
      <c r="B293" s="115"/>
      <c r="C293" s="115"/>
      <c r="D293" s="115"/>
      <c r="E293" s="115"/>
      <c r="F293" s="151"/>
    </row>
  </sheetData>
  <mergeCells count="199">
    <mergeCell ref="A276:C276"/>
    <mergeCell ref="A194:D194"/>
    <mergeCell ref="A206:D206"/>
    <mergeCell ref="A235:D235"/>
    <mergeCell ref="A249:D249"/>
    <mergeCell ref="A266:D266"/>
    <mergeCell ref="A215:B215"/>
    <mergeCell ref="A216:B216"/>
    <mergeCell ref="A217:B217"/>
    <mergeCell ref="A220:C220"/>
    <mergeCell ref="A225:D225"/>
    <mergeCell ref="A261:D261"/>
    <mergeCell ref="A275:C275"/>
    <mergeCell ref="B131:G131"/>
    <mergeCell ref="A114:I114"/>
    <mergeCell ref="B115:G115"/>
    <mergeCell ref="B116:G116"/>
    <mergeCell ref="B124:G124"/>
    <mergeCell ref="B125:G125"/>
    <mergeCell ref="B150:G150"/>
    <mergeCell ref="B146:H146"/>
    <mergeCell ref="A147:H147"/>
    <mergeCell ref="B138:H138"/>
    <mergeCell ref="B120:G120"/>
    <mergeCell ref="B127:G127"/>
    <mergeCell ref="A122:G122"/>
    <mergeCell ref="B117:G117"/>
    <mergeCell ref="B118:G118"/>
    <mergeCell ref="A133:J133"/>
    <mergeCell ref="B129:G129"/>
    <mergeCell ref="B119:G119"/>
    <mergeCell ref="B22:G22"/>
    <mergeCell ref="B27:G27"/>
    <mergeCell ref="B26:G26"/>
    <mergeCell ref="B25:G25"/>
    <mergeCell ref="B23:G23"/>
    <mergeCell ref="A105:G105"/>
    <mergeCell ref="A113:I113"/>
    <mergeCell ref="A61:H61"/>
    <mergeCell ref="B62:H62"/>
    <mergeCell ref="B63:H63"/>
    <mergeCell ref="B82:G82"/>
    <mergeCell ref="B64:H64"/>
    <mergeCell ref="A65:H65"/>
    <mergeCell ref="A75:G75"/>
    <mergeCell ref="A91:G91"/>
    <mergeCell ref="A76:I76"/>
    <mergeCell ref="A66:I66"/>
    <mergeCell ref="B68:G68"/>
    <mergeCell ref="B69:G69"/>
    <mergeCell ref="B70:G70"/>
    <mergeCell ref="B71:G71"/>
    <mergeCell ref="B72:G72"/>
    <mergeCell ref="A93:J93"/>
    <mergeCell ref="A31:J31"/>
    <mergeCell ref="A32:G32"/>
    <mergeCell ref="B33:G33"/>
    <mergeCell ref="B34:G34"/>
    <mergeCell ref="A37:G37"/>
    <mergeCell ref="B57:G57"/>
    <mergeCell ref="A58:H58"/>
    <mergeCell ref="A59:I59"/>
    <mergeCell ref="A49:I49"/>
    <mergeCell ref="B83:G83"/>
    <mergeCell ref="A38:I38"/>
    <mergeCell ref="B41:G41"/>
    <mergeCell ref="A48:G48"/>
    <mergeCell ref="B52:G52"/>
    <mergeCell ref="B54:G54"/>
    <mergeCell ref="C51:G51"/>
    <mergeCell ref="B35:G35"/>
    <mergeCell ref="B36:G36"/>
    <mergeCell ref="A39:G39"/>
    <mergeCell ref="B40:G40"/>
    <mergeCell ref="B43:G43"/>
    <mergeCell ref="B44:G44"/>
    <mergeCell ref="B46:G46"/>
    <mergeCell ref="B47:G47"/>
    <mergeCell ref="B42:G42"/>
    <mergeCell ref="B28:G28"/>
    <mergeCell ref="A29:H29"/>
    <mergeCell ref="A1:I1"/>
    <mergeCell ref="A19:I19"/>
    <mergeCell ref="A2:I2"/>
    <mergeCell ref="B5:H5"/>
    <mergeCell ref="B6:H6"/>
    <mergeCell ref="B7:H7"/>
    <mergeCell ref="B14:H14"/>
    <mergeCell ref="B15:H15"/>
    <mergeCell ref="B16:H16"/>
    <mergeCell ref="B17:H17"/>
    <mergeCell ref="B18:H18"/>
    <mergeCell ref="A4:J4"/>
    <mergeCell ref="A9:J9"/>
    <mergeCell ref="A13:J13"/>
    <mergeCell ref="I14:J14"/>
    <mergeCell ref="A10:C10"/>
    <mergeCell ref="A11:C11"/>
    <mergeCell ref="D10:E10"/>
    <mergeCell ref="A20:J20"/>
    <mergeCell ref="D11:E11"/>
    <mergeCell ref="F10:J10"/>
    <mergeCell ref="B21:G21"/>
    <mergeCell ref="F11:J11"/>
    <mergeCell ref="A166:H166"/>
    <mergeCell ref="B160:G160"/>
    <mergeCell ref="B163:H163"/>
    <mergeCell ref="B164:H164"/>
    <mergeCell ref="E151:F151"/>
    <mergeCell ref="E152:F152"/>
    <mergeCell ref="A152:B152"/>
    <mergeCell ref="B121:G121"/>
    <mergeCell ref="A134:H134"/>
    <mergeCell ref="B144:H144"/>
    <mergeCell ref="B140:H140"/>
    <mergeCell ref="B123:I123"/>
    <mergeCell ref="B135:H135"/>
    <mergeCell ref="B136:H136"/>
    <mergeCell ref="B137:H137"/>
    <mergeCell ref="A151:B151"/>
    <mergeCell ref="E157:F157"/>
    <mergeCell ref="C155:D155"/>
    <mergeCell ref="C156:D156"/>
    <mergeCell ref="C157:D157"/>
    <mergeCell ref="E156:F156"/>
    <mergeCell ref="C151:D151"/>
    <mergeCell ref="C152:D152"/>
    <mergeCell ref="C154:D154"/>
    <mergeCell ref="A153:B153"/>
    <mergeCell ref="A154:B154"/>
    <mergeCell ref="B165:H165"/>
    <mergeCell ref="A161:I161"/>
    <mergeCell ref="B162:H162"/>
    <mergeCell ref="E153:F153"/>
    <mergeCell ref="E154:F154"/>
    <mergeCell ref="A158:H158"/>
    <mergeCell ref="A155:B155"/>
    <mergeCell ref="A156:B156"/>
    <mergeCell ref="A157:B157"/>
    <mergeCell ref="E155:F155"/>
    <mergeCell ref="C153:D153"/>
    <mergeCell ref="B81:G81"/>
    <mergeCell ref="A92:I92"/>
    <mergeCell ref="A78:G78"/>
    <mergeCell ref="A87:G87"/>
    <mergeCell ref="A89:G89"/>
    <mergeCell ref="B90:G90"/>
    <mergeCell ref="A88:I88"/>
    <mergeCell ref="B84:G84"/>
    <mergeCell ref="A85:G85"/>
    <mergeCell ref="A86:G86"/>
    <mergeCell ref="A290:D290"/>
    <mergeCell ref="A148:H148"/>
    <mergeCell ref="I148:J148"/>
    <mergeCell ref="I146:J146"/>
    <mergeCell ref="I147:J147"/>
    <mergeCell ref="A107:I107"/>
    <mergeCell ref="B108:G108"/>
    <mergeCell ref="B109:G109"/>
    <mergeCell ref="B111:G111"/>
    <mergeCell ref="A112:G112"/>
    <mergeCell ref="B141:H141"/>
    <mergeCell ref="B142:H142"/>
    <mergeCell ref="B143:H143"/>
    <mergeCell ref="I143:J143"/>
    <mergeCell ref="B139:H139"/>
    <mergeCell ref="I144:J144"/>
    <mergeCell ref="I145:J145"/>
    <mergeCell ref="B145:H145"/>
    <mergeCell ref="A269:C269"/>
    <mergeCell ref="A270:C270"/>
    <mergeCell ref="A271:C271"/>
    <mergeCell ref="A272:C272"/>
    <mergeCell ref="A273:C273"/>
    <mergeCell ref="A274:C274"/>
    <mergeCell ref="B45:G45"/>
    <mergeCell ref="A77:J77"/>
    <mergeCell ref="B100:G100"/>
    <mergeCell ref="A106:I106"/>
    <mergeCell ref="A50:G50"/>
    <mergeCell ref="B56:G56"/>
    <mergeCell ref="B55:G55"/>
    <mergeCell ref="A60:J60"/>
    <mergeCell ref="A67:J67"/>
    <mergeCell ref="B104:G104"/>
    <mergeCell ref="B102:G102"/>
    <mergeCell ref="B101:G101"/>
    <mergeCell ref="B103:G103"/>
    <mergeCell ref="A98:I98"/>
    <mergeCell ref="A99:I99"/>
    <mergeCell ref="A94:H94"/>
    <mergeCell ref="B95:H95"/>
    <mergeCell ref="B96:H96"/>
    <mergeCell ref="A97:H97"/>
    <mergeCell ref="B53:G53"/>
    <mergeCell ref="B73:G73"/>
    <mergeCell ref="B74:G74"/>
    <mergeCell ref="B79:G79"/>
    <mergeCell ref="B80:G80"/>
  </mergeCells>
  <phoneticPr fontId="3" type="noConversion"/>
  <pageMargins left="0.39370078740157483" right="0.19685039370078741" top="0.59055118110236227" bottom="0.39370078740157483" header="0.15748031496062992" footer="0.15748031496062992"/>
  <pageSetup paperSize="9" scale="50" firstPageNumber="0" orientation="portrait" horizontalDpi="300" verticalDpi="300" r:id="rId1"/>
  <headerFooter alignWithMargins="0"/>
  <ignoredErrors>
    <ignoredError sqref="I7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Lote 1 lixo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Admin</cp:lastModifiedBy>
  <cp:lastPrinted>2023-06-02T12:20:29Z</cp:lastPrinted>
  <dcterms:created xsi:type="dcterms:W3CDTF">2010-12-08T17:56:29Z</dcterms:created>
  <dcterms:modified xsi:type="dcterms:W3CDTF">2023-06-02T14:05:45Z</dcterms:modified>
</cp:coreProperties>
</file>